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уликов ММ\Documents\Куликов\01 РСС-СРО-РСПП-РТН\01 РСС текущие\300 Статистика\200 Ввод - по регионам и месяцам\2024\"/>
    </mc:Choice>
  </mc:AlternateContent>
  <xr:revisionPtr revIDLastSave="0" documentId="13_ncr:1_{310CFBE2-B544-4E2A-A332-968A8726E2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M23" i="1" l="1"/>
  <c r="O78" i="1"/>
  <c r="O27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M25" i="1"/>
  <c r="M26" i="1"/>
  <c r="M28" i="1"/>
  <c r="M29" i="1"/>
  <c r="M30" i="1"/>
  <c r="M31" i="1"/>
  <c r="M32" i="1"/>
  <c r="M33" i="1"/>
  <c r="M34" i="1"/>
  <c r="M35" i="1"/>
  <c r="M36" i="1"/>
  <c r="M27" i="1" l="1"/>
  <c r="M24" i="1" s="1"/>
  <c r="K4" i="1" l="1"/>
  <c r="D4" i="1" s="1"/>
  <c r="K6" i="1"/>
  <c r="K7" i="1"/>
  <c r="D7" i="1" s="1"/>
  <c r="K8" i="1"/>
  <c r="D8" i="1" s="1"/>
  <c r="K9" i="1"/>
  <c r="D9" i="1" s="1"/>
  <c r="K10" i="1"/>
  <c r="D10" i="1" s="1"/>
  <c r="K11" i="1"/>
  <c r="D11" i="1" s="1"/>
  <c r="K12" i="1"/>
  <c r="D12" i="1" s="1"/>
  <c r="K13" i="1"/>
  <c r="D13" i="1" s="1"/>
  <c r="K14" i="1"/>
  <c r="D14" i="1" s="1"/>
  <c r="K15" i="1"/>
  <c r="D15" i="1" s="1"/>
  <c r="K16" i="1"/>
  <c r="D16" i="1" s="1"/>
  <c r="K17" i="1"/>
  <c r="D17" i="1" s="1"/>
  <c r="K18" i="1"/>
  <c r="D18" i="1" s="1"/>
  <c r="K19" i="1"/>
  <c r="D19" i="1" s="1"/>
  <c r="K20" i="1"/>
  <c r="D20" i="1" s="1"/>
  <c r="K21" i="1"/>
  <c r="D21" i="1" s="1"/>
  <c r="K22" i="1"/>
  <c r="D22" i="1" s="1"/>
  <c r="K23" i="1"/>
  <c r="D23" i="1" s="1"/>
  <c r="K25" i="1"/>
  <c r="K26" i="1"/>
  <c r="D26" i="1" s="1"/>
  <c r="K27" i="1"/>
  <c r="D27" i="1" s="1"/>
  <c r="K28" i="1"/>
  <c r="D28" i="1" s="1"/>
  <c r="K29" i="1"/>
  <c r="D29" i="1" s="1"/>
  <c r="K30" i="1"/>
  <c r="D30" i="1" s="1"/>
  <c r="K31" i="1"/>
  <c r="D31" i="1" s="1"/>
  <c r="K32" i="1"/>
  <c r="D32" i="1" s="1"/>
  <c r="K33" i="1"/>
  <c r="D33" i="1" s="1"/>
  <c r="K34" i="1"/>
  <c r="D34" i="1" s="1"/>
  <c r="K35" i="1"/>
  <c r="D35" i="1" s="1"/>
  <c r="K36" i="1"/>
  <c r="D36" i="1" s="1"/>
  <c r="K38" i="1"/>
  <c r="K39" i="1"/>
  <c r="D39" i="1" s="1"/>
  <c r="K40" i="1"/>
  <c r="D40" i="1" s="1"/>
  <c r="K41" i="1"/>
  <c r="D41" i="1" s="1"/>
  <c r="K42" i="1"/>
  <c r="D42" i="1" s="1"/>
  <c r="K43" i="1"/>
  <c r="D43" i="1" s="1"/>
  <c r="K44" i="1"/>
  <c r="D44" i="1" s="1"/>
  <c r="K45" i="1"/>
  <c r="D45" i="1" s="1"/>
  <c r="K47" i="1"/>
  <c r="K48" i="1"/>
  <c r="D48" i="1" s="1"/>
  <c r="K49" i="1"/>
  <c r="D49" i="1" s="1"/>
  <c r="K50" i="1"/>
  <c r="D50" i="1" s="1"/>
  <c r="K51" i="1"/>
  <c r="D51" i="1" s="1"/>
  <c r="K52" i="1"/>
  <c r="D52" i="1" s="1"/>
  <c r="K53" i="1"/>
  <c r="D53" i="1" s="1"/>
  <c r="K55" i="1"/>
  <c r="K56" i="1"/>
  <c r="D56" i="1" s="1"/>
  <c r="K57" i="1"/>
  <c r="D57" i="1" s="1"/>
  <c r="K58" i="1"/>
  <c r="D58" i="1" s="1"/>
  <c r="K59" i="1"/>
  <c r="D59" i="1" s="1"/>
  <c r="K60" i="1"/>
  <c r="D60" i="1" s="1"/>
  <c r="K61" i="1"/>
  <c r="D61" i="1" s="1"/>
  <c r="K62" i="1"/>
  <c r="D62" i="1" s="1"/>
  <c r="K63" i="1"/>
  <c r="D63" i="1" s="1"/>
  <c r="K64" i="1"/>
  <c r="D64" i="1" s="1"/>
  <c r="K65" i="1"/>
  <c r="D65" i="1" s="1"/>
  <c r="K66" i="1"/>
  <c r="D66" i="1" s="1"/>
  <c r="K67" i="1"/>
  <c r="D67" i="1" s="1"/>
  <c r="K68" i="1"/>
  <c r="D68" i="1" s="1"/>
  <c r="B95" i="1"/>
  <c r="C95" i="1"/>
  <c r="M96" i="1"/>
  <c r="M97" i="1"/>
  <c r="M98" i="1"/>
  <c r="M99" i="1"/>
  <c r="M100" i="1"/>
  <c r="M101" i="1"/>
  <c r="M102" i="1"/>
  <c r="M103" i="1"/>
  <c r="M104" i="1"/>
  <c r="M105" i="1"/>
  <c r="M95" i="1"/>
  <c r="M85" i="1"/>
  <c r="M86" i="1"/>
  <c r="M87" i="1"/>
  <c r="M88" i="1"/>
  <c r="M89" i="1"/>
  <c r="M90" i="1"/>
  <c r="M91" i="1"/>
  <c r="M92" i="1"/>
  <c r="M93" i="1"/>
  <c r="M84" i="1"/>
  <c r="M77" i="1"/>
  <c r="M79" i="1"/>
  <c r="M80" i="1"/>
  <c r="M81" i="1"/>
  <c r="M82" i="1"/>
  <c r="M76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55" i="1"/>
  <c r="M48" i="1"/>
  <c r="M49" i="1"/>
  <c r="M50" i="1"/>
  <c r="M51" i="1"/>
  <c r="M52" i="1"/>
  <c r="M53" i="1"/>
  <c r="M47" i="1"/>
  <c r="M39" i="1"/>
  <c r="M40" i="1"/>
  <c r="M41" i="1"/>
  <c r="M42" i="1"/>
  <c r="M43" i="1"/>
  <c r="M44" i="1"/>
  <c r="M45" i="1"/>
  <c r="M38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6" i="1"/>
  <c r="M78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E105" i="1" s="1"/>
  <c r="C105" i="1"/>
  <c r="K24" i="1" l="1"/>
  <c r="D38" i="1"/>
  <c r="K37" i="1"/>
  <c r="D37" i="1" s="1"/>
  <c r="D55" i="1"/>
  <c r="K54" i="1"/>
  <c r="D54" i="1" s="1"/>
  <c r="D47" i="1"/>
  <c r="K46" i="1"/>
  <c r="D46" i="1" s="1"/>
  <c r="D6" i="1"/>
  <c r="K5" i="1"/>
  <c r="D5" i="1" s="1"/>
  <c r="D25" i="1"/>
  <c r="D24" i="1"/>
  <c r="M5" i="1"/>
  <c r="M37" i="1"/>
  <c r="M75" i="1"/>
  <c r="F105" i="1"/>
  <c r="E104" i="1"/>
  <c r="E103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F77" i="1" l="1"/>
  <c r="F79" i="1"/>
  <c r="F85" i="1"/>
  <c r="F97" i="1"/>
  <c r="F99" i="1"/>
  <c r="F102" i="1" l="1"/>
  <c r="F89" i="1"/>
  <c r="F90" i="1"/>
  <c r="F86" i="1"/>
  <c r="F82" i="1"/>
  <c r="F91" i="1"/>
  <c r="F87" i="1"/>
  <c r="F101" i="1"/>
  <c r="F98" i="1"/>
  <c r="F95" i="1"/>
  <c r="F93" i="1"/>
  <c r="F100" i="1"/>
  <c r="F96" i="1"/>
  <c r="F92" i="1"/>
  <c r="F88" i="1"/>
  <c r="F84" i="1"/>
  <c r="F81" i="1"/>
  <c r="F80" i="1"/>
  <c r="F103" i="1"/>
  <c r="F104" i="1"/>
  <c r="F76" i="1"/>
  <c r="K76" i="1"/>
  <c r="K77" i="1"/>
  <c r="D77" i="1" s="1"/>
  <c r="K78" i="1"/>
  <c r="D78" i="1" s="1"/>
  <c r="K79" i="1"/>
  <c r="D79" i="1" s="1"/>
  <c r="K80" i="1"/>
  <c r="D80" i="1" s="1"/>
  <c r="K81" i="1"/>
  <c r="D81" i="1" s="1"/>
  <c r="K82" i="1"/>
  <c r="D82" i="1" s="1"/>
  <c r="K84" i="1"/>
  <c r="D84" i="1" s="1"/>
  <c r="K85" i="1"/>
  <c r="D85" i="1" s="1"/>
  <c r="K86" i="1"/>
  <c r="D86" i="1" s="1"/>
  <c r="K87" i="1"/>
  <c r="D87" i="1" s="1"/>
  <c r="K88" i="1"/>
  <c r="D88" i="1" s="1"/>
  <c r="K89" i="1"/>
  <c r="D89" i="1" s="1"/>
  <c r="K90" i="1"/>
  <c r="D90" i="1" s="1"/>
  <c r="K91" i="1"/>
  <c r="D91" i="1" s="1"/>
  <c r="K92" i="1"/>
  <c r="K93" i="1"/>
  <c r="D93" i="1" s="1"/>
  <c r="K95" i="1"/>
  <c r="K96" i="1"/>
  <c r="D96" i="1" s="1"/>
  <c r="K97" i="1"/>
  <c r="D97" i="1" s="1"/>
  <c r="K98" i="1"/>
  <c r="D98" i="1" s="1"/>
  <c r="K99" i="1"/>
  <c r="D99" i="1" s="1"/>
  <c r="D95" i="1" l="1"/>
  <c r="D92" i="1"/>
  <c r="K83" i="1"/>
  <c r="D83" i="1" s="1"/>
  <c r="D76" i="1"/>
  <c r="K75" i="1"/>
  <c r="D75" i="1" s="1"/>
  <c r="E36" i="1"/>
  <c r="E49" i="1" l="1"/>
  <c r="F49" i="1"/>
  <c r="E5" i="1" l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F36" i="1"/>
  <c r="E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E47" i="1"/>
  <c r="F47" i="1"/>
  <c r="E48" i="1"/>
  <c r="F48" i="1"/>
  <c r="E50" i="1"/>
  <c r="F50" i="1"/>
  <c r="E51" i="1"/>
  <c r="F51" i="1"/>
  <c r="E52" i="1" l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4" i="1"/>
  <c r="M94" i="1" l="1"/>
  <c r="F94" i="1" s="1"/>
  <c r="M83" i="1" l="1"/>
  <c r="F83" i="1" s="1"/>
  <c r="F24" i="1"/>
  <c r="F78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M54" i="1"/>
  <c r="F54" i="1" s="1"/>
  <c r="F52" i="1"/>
  <c r="F53" i="1"/>
  <c r="M46" i="1"/>
  <c r="F37" i="1"/>
  <c r="F5" i="1"/>
  <c r="F46" i="1" l="1"/>
  <c r="M4" i="1"/>
  <c r="F4" i="1" s="1"/>
  <c r="F75" i="1"/>
  <c r="K100" i="1"/>
  <c r="K101" i="1"/>
  <c r="D101" i="1" s="1"/>
  <c r="K102" i="1"/>
  <c r="D102" i="1" s="1"/>
  <c r="K103" i="1"/>
  <c r="D103" i="1" s="1"/>
  <c r="K104" i="1"/>
  <c r="D104" i="1" s="1"/>
  <c r="K105" i="1"/>
  <c r="D105" i="1" s="1"/>
  <c r="D100" i="1" l="1"/>
  <c r="K94" i="1"/>
  <c r="D94" i="1" s="1"/>
</calcChain>
</file>

<file path=xl/sharedStrings.xml><?xml version="1.0" encoding="utf-8"?>
<sst xmlns="http://schemas.openxmlformats.org/spreadsheetml/2006/main" count="307" uniqueCount="282">
  <si>
    <t>г.Москва</t>
  </si>
  <si>
    <t>г.Санкт-Петербург</t>
  </si>
  <si>
    <t>Краснодарский край</t>
  </si>
  <si>
    <t>Ставропольский край</t>
  </si>
  <si>
    <t>Пермский край</t>
  </si>
  <si>
    <t>Алтайский край</t>
  </si>
  <si>
    <t>Забайкальский край</t>
  </si>
  <si>
    <t>Красноярский край</t>
  </si>
  <si>
    <t>Камчатский край</t>
  </si>
  <si>
    <t>Приморский край</t>
  </si>
  <si>
    <t>Хабаровский край</t>
  </si>
  <si>
    <t>ЦФО</t>
  </si>
  <si>
    <t>СЗФО</t>
  </si>
  <si>
    <t>в т.ч.: Ненецкий АО</t>
  </si>
  <si>
    <t>ЮФО</t>
  </si>
  <si>
    <t>СКФО</t>
  </si>
  <si>
    <t>ПФО</t>
  </si>
  <si>
    <t>УФО</t>
  </si>
  <si>
    <t>в т.ч.: ХМАО- Югра</t>
  </si>
  <si>
    <t>ЯНАО</t>
  </si>
  <si>
    <t>ДФО</t>
  </si>
  <si>
    <t>СФО</t>
  </si>
  <si>
    <t>Кв. м на чел.</t>
  </si>
  <si>
    <t>Респ. Карелия</t>
  </si>
  <si>
    <t>Респ. Адыгея (Адыгея)</t>
  </si>
  <si>
    <t>Респ. Калмыкия</t>
  </si>
  <si>
    <t>Респ. Дагестан</t>
  </si>
  <si>
    <t>Респ. Ингушетия</t>
  </si>
  <si>
    <t>Кабардино-Балкарская Респ.</t>
  </si>
  <si>
    <t>Карачаево-Черкесская Респ.</t>
  </si>
  <si>
    <t>Чеченская Респ.</t>
  </si>
  <si>
    <t>Респ. Башкортостан</t>
  </si>
  <si>
    <t>Респ. Марий Эл</t>
  </si>
  <si>
    <t>Респ. Мордовия</t>
  </si>
  <si>
    <t>Удмуртская Респ.</t>
  </si>
  <si>
    <t>Чувашская Респ.-Чувашия</t>
  </si>
  <si>
    <t>Респ. Алтай</t>
  </si>
  <si>
    <t>Респ. Бурятия</t>
  </si>
  <si>
    <t>Респ. Тыва</t>
  </si>
  <si>
    <t>Респ. Хакасия</t>
  </si>
  <si>
    <t>Респ. Саха (Якутия)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</si>
  <si>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</si>
  <si>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</si>
  <si>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</si>
  <si>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</si>
  <si>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</si>
  <si>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</si>
  <si>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</si>
  <si>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</si>
  <si>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</si>
  <si>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</si>
  <si>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</si>
  <si>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</si>
  <si>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</si>
  <si>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</si>
  <si>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</si>
  <si>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</si>
  <si>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</si>
  <si>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</si>
  <si>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</si>
  <si>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</si>
  <si>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</si>
  <si>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</si>
  <si>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</si>
  <si>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</si>
  <si>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Астраханская обл.</t>
  </si>
  <si>
    <t>Волгоградская обл.</t>
  </si>
  <si>
    <t>Ростовская обл.</t>
  </si>
  <si>
    <t>Кировская обл.</t>
  </si>
  <si>
    <t>Нижегородская обл.</t>
  </si>
  <si>
    <t>Оренбургская обл.</t>
  </si>
  <si>
    <t>Пензенская обл.</t>
  </si>
  <si>
    <t>Самарская обл.</t>
  </si>
  <si>
    <t>Саратовская обл.</t>
  </si>
  <si>
    <t>Ульяновская обл.</t>
  </si>
  <si>
    <t>Курганская обл.</t>
  </si>
  <si>
    <t>Свердловская обл.</t>
  </si>
  <si>
    <t>Тюменская обл.</t>
  </si>
  <si>
    <t>Тюменская обл. без АО</t>
  </si>
  <si>
    <t>Челябинская обл.</t>
  </si>
  <si>
    <t>Иркутская обл.</t>
  </si>
  <si>
    <t>Кемеровская обл.</t>
  </si>
  <si>
    <t>Новосибирская обл.</t>
  </si>
  <si>
    <t>Омская обл.</t>
  </si>
  <si>
    <t>Томская обл.</t>
  </si>
  <si>
    <t>Амурская обл.</t>
  </si>
  <si>
    <t>Магаданская обл.</t>
  </si>
  <si>
    <t>Сахалинская обл.</t>
  </si>
  <si>
    <t>Архангельская обл. без АО</t>
  </si>
  <si>
    <t>Респ. Сев. Осетия-Алания</t>
  </si>
  <si>
    <t>Республика Крым</t>
  </si>
  <si>
    <t>г.Севастополь</t>
  </si>
  <si>
    <t>Тыс. кв. м</t>
  </si>
  <si>
    <t>Российская Федерация</t>
  </si>
  <si>
    <t>Регион</t>
  </si>
  <si>
    <t>Респ. Коми</t>
  </si>
  <si>
    <t>Ввод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</si>
  <si>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</si>
  <si>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</si>
  <si>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</si>
  <si>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</si>
  <si>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</si>
  <si>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</si>
  <si>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</si>
  <si>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</si>
  <si>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</si>
  <si>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</si>
  <si>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</si>
  <si>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</si>
  <si>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</si>
  <si>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</si>
  <si>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</si>
  <si>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</si>
  <si>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</si>
  <si>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</si>
  <si>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</si>
  <si>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</si>
  <si>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</si>
  <si>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</si>
  <si>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</si>
  <si>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</si>
  <si>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</si>
  <si>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</si>
  <si>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АО-Югра</t>
  </si>
  <si>
    <t>Ямало-Ненецкий АО</t>
  </si>
  <si>
    <t>Тюменская область (без автономных округов)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</si>
  <si>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</si>
  <si>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</si>
  <si>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</si>
  <si>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</si>
  <si>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</si>
  <si>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</si>
  <si>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</si>
  <si>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</si>
  <si>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</si>
  <si>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</si>
  <si>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</si>
  <si>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</si>
  <si>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</si>
  <si>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</si>
  <si>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</si>
  <si>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</si>
  <si>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</si>
  <si>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</si>
  <si>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</si>
  <si>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</si>
  <si>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</si>
  <si>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</si>
  <si>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</si>
  <si>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</si>
  <si>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</si>
  <si>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</si>
  <si>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</si>
  <si>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</si>
  <si>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</si>
  <si>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</si>
  <si>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</si>
  <si>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</si>
  <si>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</si>
  <si>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</si>
  <si>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</si>
  <si>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</si>
  <si>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</si>
  <si>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</si>
  <si>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</si>
  <si>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</si>
  <si>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АО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</si>
  <si>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</si>
  <si>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</si>
  <si>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</si>
  <si>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</si>
  <si>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</si>
  <si>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</si>
  <si>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</si>
  <si>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</si>
  <si>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</si>
  <si>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Астраханская область</t>
  </si>
  <si>
    <t>Волгоградская область</t>
  </si>
  <si>
    <t>% от Нац Проекта</t>
  </si>
  <si>
    <t>% ИЖС</t>
  </si>
  <si>
    <t>ИЖС</t>
  </si>
  <si>
    <t>Расчетные  и исходные данные - не печатать.</t>
  </si>
  <si>
    <t>тыс. чел.</t>
  </si>
  <si>
    <t>чел.</t>
  </si>
  <si>
    <t xml:space="preserve">РФ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</si>
  <si>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</si>
  <si>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</si>
  <si>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</si>
  <si>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Воронежская область </t>
  </si>
  <si>
    <t xml:space="preserve">Ивановская область </t>
  </si>
  <si>
    <t xml:space="preserve">Калужская область </t>
  </si>
  <si>
    <t xml:space="preserve">Костромская область </t>
  </si>
  <si>
    <t xml:space="preserve">Курская область </t>
  </si>
  <si>
    <t xml:space="preserve">Липецкая область </t>
  </si>
  <si>
    <t xml:space="preserve">Московская область </t>
  </si>
  <si>
    <t xml:space="preserve">Орловская область </t>
  </si>
  <si>
    <t xml:space="preserve">Рязанская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</si>
  <si>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</si>
  <si>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</si>
  <si>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</si>
  <si>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Тульская область </t>
  </si>
  <si>
    <t xml:space="preserve">Ярославская область </t>
  </si>
  <si>
    <t xml:space="preserve">г. Москва </t>
  </si>
  <si>
    <t xml:space="preserve">Республика Карелия </t>
  </si>
  <si>
    <t xml:space="preserve">Республика Коми </t>
  </si>
  <si>
    <t xml:space="preserve">Архангельская область </t>
  </si>
  <si>
    <t xml:space="preserve">Вологодская область </t>
  </si>
  <si>
    <t xml:space="preserve">Калининградская область </t>
  </si>
  <si>
    <t xml:space="preserve">Ленинградская область </t>
  </si>
  <si>
    <t xml:space="preserve">Мурманская область </t>
  </si>
  <si>
    <t xml:space="preserve">Ненецкий автономный округ </t>
  </si>
  <si>
    <t xml:space="preserve">Новгородская область </t>
  </si>
  <si>
    <t xml:space="preserve">Псковская область </t>
  </si>
  <si>
    <t xml:space="preserve">г. Санкт-Петербург </t>
  </si>
  <si>
    <t xml:space="preserve">Астраханская область </t>
  </si>
  <si>
    <t xml:space="preserve">Республика Адыгея </t>
  </si>
  <si>
    <t xml:space="preserve">Республика Калмыкия </t>
  </si>
  <si>
    <t xml:space="preserve">Волгоградская область </t>
  </si>
  <si>
    <t xml:space="preserve">Краснодарский край </t>
  </si>
  <si>
    <t xml:space="preserve">Республика Крым </t>
  </si>
  <si>
    <t xml:space="preserve">Ростовская область </t>
  </si>
  <si>
    <t xml:space="preserve">г. Севастополь </t>
  </si>
  <si>
    <t xml:space="preserve">Республика Дагестан </t>
  </si>
  <si>
    <t xml:space="preserve">Республика Ингушетия </t>
  </si>
  <si>
    <t xml:space="preserve">Ставропольский край </t>
  </si>
  <si>
    <t xml:space="preserve">Чеченская Республика </t>
  </si>
  <si>
    <t xml:space="preserve">Кировская область </t>
  </si>
  <si>
    <t xml:space="preserve">Республика Башкортостан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</si>
  <si>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</si>
  <si>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</si>
  <si>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</si>
  <si>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</si>
  <si>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Оренбургская область </t>
  </si>
  <si>
    <t xml:space="preserve">Пензенская область </t>
  </si>
  <si>
    <t xml:space="preserve">Пермский край </t>
  </si>
  <si>
    <t xml:space="preserve">Самарская область </t>
  </si>
  <si>
    <t xml:space="preserve">Саратовская область </t>
  </si>
  <si>
    <t xml:space="preserve">Удмуртская Республика </t>
  </si>
  <si>
    <t xml:space="preserve">Ульяновская область </t>
  </si>
  <si>
    <t xml:space="preserve">Чувашская Республика </t>
  </si>
  <si>
    <t xml:space="preserve">Курганская область </t>
  </si>
  <si>
    <t xml:space="preserve">Свердловская область </t>
  </si>
  <si>
    <t xml:space="preserve">Тюменская область </t>
  </si>
  <si>
    <t xml:space="preserve">ХМАО - Югра </t>
  </si>
  <si>
    <t xml:space="preserve">Челябинская область </t>
  </si>
  <si>
    <t xml:space="preserve">ЯНАО </t>
  </si>
  <si>
    <t xml:space="preserve">Республика Алтай </t>
  </si>
  <si>
    <t xml:space="preserve">Республика Тыва </t>
  </si>
  <si>
    <t xml:space="preserve">Республика Хакасия </t>
  </si>
  <si>
    <t xml:space="preserve">Алтайский край </t>
  </si>
  <si>
    <t xml:space="preserve">Кемеровская область </t>
  </si>
  <si>
    <t xml:space="preserve">Красноярский край </t>
  </si>
  <si>
    <t xml:space="preserve">Иркутская область </t>
  </si>
  <si>
    <t xml:space="preserve">Новосибирская область </t>
  </si>
  <si>
    <t xml:space="preserve">Омская область </t>
  </si>
  <si>
    <t xml:space="preserve">Томская область </t>
  </si>
  <si>
    <t xml:space="preserve">Республика Саха (Якутия) </t>
  </si>
  <si>
    <t xml:space="preserve">Камчатский край </t>
  </si>
  <si>
    <t xml:space="preserve">Забайкальский край </t>
  </si>
  <si>
    <t xml:space="preserve">Республика Бурятия </t>
  </si>
  <si>
    <t xml:space="preserve">Приморский край </t>
  </si>
  <si>
    <t xml:space="preserve">Магаданская область </t>
  </si>
  <si>
    <t xml:space="preserve">Хабаровский край </t>
  </si>
  <si>
    <t xml:space="preserve">Амурская область </t>
  </si>
  <si>
    <t xml:space="preserve">Сахалинская область </t>
  </si>
  <si>
    <t xml:space="preserve">Еврейская автономная область </t>
  </si>
  <si>
    <t xml:space="preserve">Чукотский автономный округ </t>
  </si>
  <si>
    <t>Архангельская область без АО</t>
  </si>
  <si>
    <t>Тюменская область без АО</t>
  </si>
  <si>
    <t>Млн кв. м</t>
  </si>
  <si>
    <t xml:space="preserve">Кабардино-Балкарская Респ </t>
  </si>
  <si>
    <t xml:space="preserve">Карачаево-Черкесская респ </t>
  </si>
  <si>
    <t xml:space="preserve">Респ Северная Осетия - Алания </t>
  </si>
  <si>
    <t>НП от 23.09.22</t>
  </si>
  <si>
    <t xml:space="preserve"> % к 2022</t>
  </si>
  <si>
    <t>Еврейская А Обл.</t>
  </si>
  <si>
    <t>Архангельская область (без Ненецкого АО)</t>
  </si>
  <si>
    <t>Ввод по Нацпроекту (ФП "Жильё") в 2024 году</t>
  </si>
  <si>
    <t>Числ. насел. на 01.01.2023</t>
  </si>
  <si>
    <t>Респ. Татарстан (Татарстан)</t>
  </si>
  <si>
    <t>Жилищное строительство за январь-февраль 2024 года</t>
  </si>
  <si>
    <t xml:space="preserve"> % к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</si>
</sst>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#,##0.0"/>
    <numFmt numFmtId="167" formatCode="0.0%"/>
    <numFmt numFmtId="168" formatCode="0.000"/>
  </numFmts>
  <fonts count="30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0099"/>
      <name val="Arial"/>
      <family val="2"/>
      <charset val="204"/>
    </font>
    <font>
      <sz val="14"/>
      <color rgb="FF000099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rgb="FF000099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99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C00000"/>
      <name val="Arial"/>
      <family val="2"/>
      <charset val="204"/>
    </font>
    <font>
      <sz val="12"/>
      <color rgb="FF0033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11" fillId="0" borderId="0"/>
    <xf numFmtId="9" fontId="12" fillId="0" borderId="0" applyFont="0" applyFill="0" applyBorder="0" applyAlignment="0" applyProtection="0"/>
    <xf numFmtId="0" fontId="17" fillId="0" borderId="0"/>
    <xf numFmtId="0" fontId="18" fillId="0" borderId="0"/>
  </cellStyleXfs>
  <cellXfs count="140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6" fontId="2" fillId="0" borderId="0" xfId="0" applyNumberFormat="1" applyFont="1" applyAlignment="1">
      <alignment horizontal="righ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3" fontId="6" fillId="0" borderId="0" xfId="1" applyNumberFormat="1" applyFont="1"/>
    <xf numFmtId="166" fontId="2" fillId="2" borderId="17" xfId="0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2" fillId="0" borderId="0" xfId="0" applyNumberFormat="1" applyFont="1"/>
    <xf numFmtId="164" fontId="6" fillId="2" borderId="27" xfId="0" applyNumberFormat="1" applyFont="1" applyFill="1" applyBorder="1" applyAlignment="1">
      <alignment vertical="center" wrapText="1"/>
    </xf>
    <xf numFmtId="164" fontId="6" fillId="2" borderId="30" xfId="0" applyNumberFormat="1" applyFont="1" applyFill="1" applyBorder="1" applyAlignment="1">
      <alignment horizontal="center" vertical="center" wrapText="1"/>
    </xf>
    <xf numFmtId="164" fontId="6" fillId="2" borderId="27" xfId="0" applyNumberFormat="1" applyFont="1" applyFill="1" applyBorder="1" applyAlignment="1">
      <alignment horizontal="center" vertical="center" wrapText="1"/>
    </xf>
    <xf numFmtId="166" fontId="2" fillId="2" borderId="29" xfId="0" applyNumberFormat="1" applyFont="1" applyFill="1" applyBorder="1" applyAlignment="1">
      <alignment horizontal="right" vertical="center" wrapText="1"/>
    </xf>
    <xf numFmtId="3" fontId="15" fillId="2" borderId="20" xfId="0" applyNumberFormat="1" applyFont="1" applyFill="1" applyBorder="1" applyAlignment="1">
      <alignment horizontal="right" vertical="center" wrapText="1"/>
    </xf>
    <xf numFmtId="3" fontId="16" fillId="2" borderId="19" xfId="0" applyNumberFormat="1" applyFont="1" applyFill="1" applyBorder="1" applyAlignment="1">
      <alignment horizontal="right" vertical="center" wrapText="1"/>
    </xf>
    <xf numFmtId="3" fontId="16" fillId="2" borderId="21" xfId="0" applyNumberFormat="1" applyFont="1" applyFill="1" applyBorder="1" applyAlignment="1">
      <alignment horizontal="right" vertical="center" wrapText="1"/>
    </xf>
    <xf numFmtId="166" fontId="13" fillId="2" borderId="26" xfId="0" applyNumberFormat="1" applyFont="1" applyFill="1" applyBorder="1" applyAlignment="1">
      <alignment horizontal="right" vertical="center" wrapText="1"/>
    </xf>
    <xf numFmtId="166" fontId="13" fillId="2" borderId="28" xfId="0" applyNumberFormat="1" applyFont="1" applyFill="1" applyBorder="1" applyAlignment="1">
      <alignment horizontal="right" vertical="center" wrapText="1"/>
    </xf>
    <xf numFmtId="166" fontId="2" fillId="2" borderId="31" xfId="0" applyNumberFormat="1" applyFont="1" applyFill="1" applyBorder="1" applyAlignment="1">
      <alignment horizontal="right" vertical="center" wrapText="1"/>
    </xf>
    <xf numFmtId="166" fontId="13" fillId="2" borderId="3" xfId="0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2" fillId="2" borderId="4" xfId="0" applyNumberFormat="1" applyFont="1" applyFill="1" applyBorder="1" applyAlignment="1">
      <alignment horizontal="right" vertical="center" wrapText="1"/>
    </xf>
    <xf numFmtId="166" fontId="13" fillId="2" borderId="32" xfId="0" applyNumberFormat="1" applyFont="1" applyFill="1" applyBorder="1" applyAlignment="1">
      <alignment horizontal="right" vertical="center" wrapText="1"/>
    </xf>
    <xf numFmtId="166" fontId="2" fillId="2" borderId="33" xfId="0" applyNumberFormat="1" applyFont="1" applyFill="1" applyBorder="1" applyAlignment="1">
      <alignment horizontal="right" vertical="center" wrapText="1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/>
    </xf>
    <xf numFmtId="3" fontId="1" fillId="2" borderId="34" xfId="0" applyNumberFormat="1" applyFont="1" applyFill="1" applyBorder="1"/>
    <xf numFmtId="3" fontId="2" fillId="2" borderId="7" xfId="0" applyNumberFormat="1" applyFont="1" applyFill="1" applyBorder="1"/>
    <xf numFmtId="3" fontId="2" fillId="2" borderId="12" xfId="0" applyNumberFormat="1" applyFont="1" applyFill="1" applyBorder="1"/>
    <xf numFmtId="3" fontId="1" fillId="2" borderId="6" xfId="0" applyNumberFormat="1" applyFont="1" applyFill="1" applyBorder="1"/>
    <xf numFmtId="3" fontId="2" fillId="2" borderId="8" xfId="0" applyNumberFormat="1" applyFont="1" applyFill="1" applyBorder="1"/>
    <xf numFmtId="164" fontId="19" fillId="0" borderId="0" xfId="0" applyNumberFormat="1" applyFont="1" applyAlignment="1">
      <alignment horizontal="right" wrapText="1" indent="1"/>
    </xf>
    <xf numFmtId="164" fontId="19" fillId="0" borderId="0" xfId="0" applyNumberFormat="1" applyFont="1" applyAlignment="1">
      <alignment horizontal="right" wrapText="1" indent="2"/>
    </xf>
    <xf numFmtId="166" fontId="19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2"/>
    </xf>
    <xf numFmtId="166" fontId="6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2"/>
    </xf>
    <xf numFmtId="166" fontId="7" fillId="0" borderId="0" xfId="0" applyNumberFormat="1" applyFont="1" applyAlignment="1">
      <alignment horizontal="right" wrapText="1" indent="1"/>
    </xf>
    <xf numFmtId="166" fontId="3" fillId="2" borderId="15" xfId="0" applyNumberFormat="1" applyFont="1" applyFill="1" applyBorder="1" applyAlignment="1">
      <alignment vertical="center"/>
    </xf>
    <xf numFmtId="166" fontId="13" fillId="2" borderId="17" xfId="0" applyNumberFormat="1" applyFont="1" applyFill="1" applyBorder="1" applyAlignment="1">
      <alignment horizontal="right" vertical="center" wrapText="1"/>
    </xf>
    <xf numFmtId="164" fontId="6" fillId="2" borderId="37" xfId="0" applyNumberFormat="1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vertical="center" wrapText="1"/>
    </xf>
    <xf numFmtId="168" fontId="20" fillId="0" borderId="40" xfId="0" applyNumberFormat="1" applyFont="1" applyBorder="1" applyAlignment="1">
      <alignment vertical="center" wrapText="1"/>
    </xf>
    <xf numFmtId="168" fontId="21" fillId="0" borderId="41" xfId="0" applyNumberFormat="1" applyFont="1" applyBorder="1" applyAlignment="1">
      <alignment vertical="center" wrapText="1"/>
    </xf>
    <xf numFmtId="168" fontId="21" fillId="0" borderId="42" xfId="0" applyNumberFormat="1" applyFont="1" applyBorder="1" applyAlignment="1">
      <alignment vertical="center" wrapText="1"/>
    </xf>
    <xf numFmtId="168" fontId="20" fillId="0" borderId="43" xfId="0" applyNumberFormat="1" applyFont="1" applyBorder="1" applyAlignment="1">
      <alignment vertical="center" wrapText="1"/>
    </xf>
    <xf numFmtId="166" fontId="13" fillId="2" borderId="43" xfId="0" applyNumberFormat="1" applyFont="1" applyFill="1" applyBorder="1" applyAlignment="1">
      <alignment horizontal="right" vertical="center" wrapText="1"/>
    </xf>
    <xf numFmtId="166" fontId="2" fillId="2" borderId="41" xfId="0" applyNumberFormat="1" applyFont="1" applyFill="1" applyBorder="1" applyAlignment="1">
      <alignment horizontal="right" vertical="center" wrapText="1"/>
    </xf>
    <xf numFmtId="166" fontId="2" fillId="2" borderId="42" xfId="0" applyNumberFormat="1" applyFont="1" applyFill="1" applyBorder="1" applyAlignment="1">
      <alignment horizontal="right" vertical="center" wrapText="1"/>
    </xf>
    <xf numFmtId="168" fontId="20" fillId="0" borderId="47" xfId="0" applyNumberFormat="1" applyFont="1" applyBorder="1" applyAlignment="1">
      <alignment vertical="center" wrapText="1"/>
    </xf>
    <xf numFmtId="0" fontId="22" fillId="2" borderId="30" xfId="0" applyFont="1" applyFill="1" applyBorder="1"/>
    <xf numFmtId="0" fontId="2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6" fillId="0" borderId="0" xfId="0" applyFont="1"/>
    <xf numFmtId="0" fontId="6" fillId="0" borderId="36" xfId="0" applyFont="1" applyBorder="1"/>
    <xf numFmtId="164" fontId="22" fillId="0" borderId="0" xfId="0" applyNumberFormat="1" applyFont="1" applyAlignment="1">
      <alignment horizontal="right" wrapText="1"/>
    </xf>
    <xf numFmtId="0" fontId="22" fillId="0" borderId="0" xfId="0" applyFont="1"/>
    <xf numFmtId="164" fontId="7" fillId="0" borderId="0" xfId="0" applyNumberFormat="1" applyFont="1" applyAlignment="1">
      <alignment horizontal="right" wrapText="1"/>
    </xf>
    <xf numFmtId="0" fontId="25" fillId="0" borderId="0" xfId="0" applyFont="1"/>
    <xf numFmtId="166" fontId="26" fillId="0" borderId="13" xfId="0" applyNumberFormat="1" applyFont="1" applyBorder="1" applyAlignment="1">
      <alignment horizontal="right" vertical="center" wrapText="1"/>
    </xf>
    <xf numFmtId="0" fontId="27" fillId="2" borderId="38" xfId="0" applyFont="1" applyFill="1" applyBorder="1" applyAlignment="1">
      <alignment vertical="center" wrapText="1"/>
    </xf>
    <xf numFmtId="0" fontId="27" fillId="2" borderId="23" xfId="0" applyFont="1" applyFill="1" applyBorder="1" applyAlignment="1">
      <alignment vertical="center" wrapText="1"/>
    </xf>
    <xf numFmtId="0" fontId="27" fillId="2" borderId="24" xfId="0" applyFont="1" applyFill="1" applyBorder="1" applyAlignment="1">
      <alignment vertical="center" wrapText="1"/>
    </xf>
    <xf numFmtId="0" fontId="27" fillId="2" borderId="25" xfId="0" applyFont="1" applyFill="1" applyBorder="1" applyAlignment="1">
      <alignment vertical="center" wrapText="1"/>
    </xf>
    <xf numFmtId="0" fontId="27" fillId="2" borderId="35" xfId="0" applyFont="1" applyFill="1" applyBorder="1" applyAlignment="1">
      <alignment vertical="center" wrapText="1"/>
    </xf>
    <xf numFmtId="0" fontId="27" fillId="2" borderId="39" xfId="0" applyFont="1" applyFill="1" applyBorder="1" applyAlignment="1">
      <alignment vertical="center" wrapText="1"/>
    </xf>
    <xf numFmtId="0" fontId="27" fillId="2" borderId="44" xfId="0" applyFont="1" applyFill="1" applyBorder="1" applyAlignment="1">
      <alignment vertical="center" wrapText="1"/>
    </xf>
    <xf numFmtId="0" fontId="27" fillId="2" borderId="45" xfId="0" applyFont="1" applyFill="1" applyBorder="1" applyAlignment="1">
      <alignment vertical="center" wrapText="1"/>
    </xf>
    <xf numFmtId="0" fontId="27" fillId="2" borderId="46" xfId="0" applyFont="1" applyFill="1" applyBorder="1" applyAlignment="1">
      <alignment vertical="center" wrapText="1"/>
    </xf>
    <xf numFmtId="166" fontId="2" fillId="2" borderId="8" xfId="0" applyNumberFormat="1" applyFont="1" applyFill="1" applyBorder="1" applyAlignment="1">
      <alignment horizontal="right" vertical="center" wrapText="1"/>
    </xf>
    <xf numFmtId="3" fontId="1" fillId="2" borderId="30" xfId="0" applyNumberFormat="1" applyFont="1" applyFill="1" applyBorder="1" applyAlignment="1">
      <alignment horizontal="right" vertical="center"/>
    </xf>
    <xf numFmtId="3" fontId="1" fillId="2" borderId="28" xfId="0" applyNumberFormat="1" applyFont="1" applyFill="1" applyBorder="1" applyAlignment="1">
      <alignment horizontal="right" vertical="center"/>
    </xf>
    <xf numFmtId="3" fontId="8" fillId="2" borderId="17" xfId="0" applyNumberFormat="1" applyFont="1" applyFill="1" applyBorder="1" applyAlignment="1">
      <alignment horizontal="right" vertical="center"/>
    </xf>
    <xf numFmtId="3" fontId="8" fillId="2" borderId="29" xfId="0" applyNumberFormat="1" applyFont="1" applyFill="1" applyBorder="1" applyAlignment="1">
      <alignment horizontal="right" vertical="center"/>
    </xf>
    <xf numFmtId="3" fontId="1" fillId="2" borderId="26" xfId="0" applyNumberFormat="1" applyFont="1" applyFill="1" applyBorder="1" applyAlignment="1">
      <alignment horizontal="right" vertical="center"/>
    </xf>
    <xf numFmtId="3" fontId="8" fillId="2" borderId="31" xfId="0" applyNumberFormat="1" applyFont="1" applyFill="1" applyBorder="1" applyAlignment="1">
      <alignment horizontal="right" vertical="center"/>
    </xf>
    <xf numFmtId="3" fontId="1" fillId="2" borderId="26" xfId="0" applyNumberFormat="1" applyFont="1" applyFill="1" applyBorder="1" applyAlignment="1">
      <alignment horizontal="right"/>
    </xf>
    <xf numFmtId="3" fontId="1" fillId="2" borderId="28" xfId="0" applyNumberFormat="1" applyFont="1" applyFill="1" applyBorder="1" applyAlignment="1">
      <alignment horizontal="right"/>
    </xf>
    <xf numFmtId="164" fontId="6" fillId="2" borderId="50" xfId="0" applyNumberFormat="1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right" vertical="center" wrapText="1"/>
    </xf>
    <xf numFmtId="165" fontId="26" fillId="0" borderId="14" xfId="0" applyNumberFormat="1" applyFont="1" applyBorder="1" applyAlignment="1">
      <alignment vertical="center" wrapText="1"/>
    </xf>
    <xf numFmtId="167" fontId="26" fillId="0" borderId="14" xfId="3" applyNumberFormat="1" applyFont="1" applyBorder="1" applyAlignment="1">
      <alignment horizontal="right" vertical="center" wrapText="1"/>
    </xf>
    <xf numFmtId="167" fontId="26" fillId="0" borderId="18" xfId="3" applyNumberFormat="1" applyFont="1" applyBorder="1" applyAlignment="1">
      <alignment horizontal="right" vertical="center" wrapText="1"/>
    </xf>
    <xf numFmtId="166" fontId="26" fillId="0" borderId="6" xfId="0" applyNumberFormat="1" applyFont="1" applyBorder="1" applyAlignment="1">
      <alignment horizontal="right" vertical="center" wrapText="1"/>
    </xf>
    <xf numFmtId="166" fontId="26" fillId="0" borderId="11" xfId="0" applyNumberFormat="1" applyFont="1" applyBorder="1" applyAlignment="1">
      <alignment horizontal="right" vertical="center" wrapText="1"/>
    </xf>
    <xf numFmtId="165" fontId="26" fillId="0" borderId="11" xfId="0" applyNumberFormat="1" applyFont="1" applyBorder="1" applyAlignment="1">
      <alignment vertical="center" wrapText="1"/>
    </xf>
    <xf numFmtId="167" fontId="26" fillId="0" borderId="11" xfId="3" applyNumberFormat="1" applyFont="1" applyBorder="1" applyAlignment="1">
      <alignment horizontal="right" vertical="center" wrapText="1"/>
    </xf>
    <xf numFmtId="167" fontId="26" fillId="0" borderId="20" xfId="3" applyNumberFormat="1" applyFont="1" applyBorder="1" applyAlignment="1">
      <alignment horizontal="right" vertical="center" wrapText="1"/>
    </xf>
    <xf numFmtId="166" fontId="7" fillId="0" borderId="7" xfId="0" applyNumberFormat="1" applyFont="1" applyBorder="1" applyAlignment="1">
      <alignment horizontal="right" vertical="center" wrapText="1"/>
    </xf>
    <xf numFmtId="166" fontId="7" fillId="0" borderId="5" xfId="0" applyNumberFormat="1" applyFont="1" applyBorder="1" applyAlignment="1">
      <alignment horizontal="right" vertical="center" wrapText="1"/>
    </xf>
    <xf numFmtId="165" fontId="7" fillId="0" borderId="5" xfId="0" applyNumberFormat="1" applyFont="1" applyBorder="1" applyAlignment="1">
      <alignment vertical="center" wrapText="1"/>
    </xf>
    <xf numFmtId="167" fontId="28" fillId="0" borderId="5" xfId="3" applyNumberFormat="1" applyFont="1" applyBorder="1" applyAlignment="1">
      <alignment horizontal="right" vertical="center" wrapText="1"/>
    </xf>
    <xf numFmtId="167" fontId="6" fillId="0" borderId="19" xfId="3" applyNumberFormat="1" applyFont="1" applyBorder="1" applyAlignment="1">
      <alignment horizontal="right" vertical="center" wrapText="1"/>
    </xf>
    <xf numFmtId="165" fontId="28" fillId="0" borderId="5" xfId="0" applyNumberFormat="1" applyFont="1" applyBorder="1" applyAlignment="1">
      <alignment vertical="center" wrapText="1"/>
    </xf>
    <xf numFmtId="167" fontId="7" fillId="0" borderId="5" xfId="3" applyNumberFormat="1" applyFont="1" applyBorder="1" applyAlignment="1">
      <alignment horizontal="right" vertical="center" wrapText="1"/>
    </xf>
    <xf numFmtId="166" fontId="7" fillId="3" borderId="5" xfId="0" applyNumberFormat="1" applyFont="1" applyFill="1" applyBorder="1" applyAlignment="1">
      <alignment horizontal="right" vertical="center" wrapText="1"/>
    </xf>
    <xf numFmtId="166" fontId="28" fillId="0" borderId="7" xfId="0" applyNumberFormat="1" applyFont="1" applyBorder="1" applyAlignment="1">
      <alignment horizontal="right" vertical="center" wrapText="1"/>
    </xf>
    <xf numFmtId="165" fontId="7" fillId="0" borderId="10" xfId="0" applyNumberFormat="1" applyFont="1" applyBorder="1" applyAlignment="1">
      <alignment vertical="center" wrapText="1"/>
    </xf>
    <xf numFmtId="167" fontId="7" fillId="0" borderId="10" xfId="3" applyNumberFormat="1" applyFont="1" applyBorder="1" applyAlignment="1">
      <alignment horizontal="right" vertical="center" wrapText="1"/>
    </xf>
    <xf numFmtId="166" fontId="28" fillId="0" borderId="8" xfId="0" applyNumberFormat="1" applyFont="1" applyBorder="1" applyAlignment="1">
      <alignment horizontal="right" vertical="center" wrapText="1"/>
    </xf>
    <xf numFmtId="166" fontId="7" fillId="0" borderId="8" xfId="0" applyNumberFormat="1" applyFont="1" applyBorder="1" applyAlignment="1">
      <alignment horizontal="right" vertical="center" wrapText="1"/>
    </xf>
    <xf numFmtId="166" fontId="7" fillId="3" borderId="10" xfId="0" applyNumberFormat="1" applyFont="1" applyFill="1" applyBorder="1" applyAlignment="1">
      <alignment horizontal="right" vertical="center" wrapText="1"/>
    </xf>
    <xf numFmtId="165" fontId="7" fillId="0" borderId="9" xfId="0" applyNumberFormat="1" applyFont="1" applyBorder="1" applyAlignment="1">
      <alignment vertical="center" wrapText="1"/>
    </xf>
    <xf numFmtId="167" fontId="7" fillId="0" borderId="9" xfId="3" applyNumberFormat="1" applyFont="1" applyBorder="1" applyAlignment="1">
      <alignment horizontal="right" vertical="center" wrapText="1"/>
    </xf>
    <xf numFmtId="167" fontId="6" fillId="0" borderId="21" xfId="3" applyNumberFormat="1" applyFont="1" applyBorder="1" applyAlignment="1">
      <alignment horizontal="right" vertical="center" wrapText="1"/>
    </xf>
    <xf numFmtId="165" fontId="6" fillId="0" borderId="0" xfId="0" applyNumberFormat="1" applyFont="1" applyAlignment="1">
      <alignment vertical="center" wrapText="1"/>
    </xf>
    <xf numFmtId="166" fontId="7" fillId="0" borderId="0" xfId="0" applyNumberFormat="1" applyFont="1" applyAlignment="1">
      <alignment horizontal="right" vertical="center" wrapText="1"/>
    </xf>
    <xf numFmtId="166" fontId="7" fillId="0" borderId="10" xfId="0" applyNumberFormat="1" applyFont="1" applyBorder="1" applyAlignment="1">
      <alignment horizontal="right" vertical="center" wrapText="1"/>
    </xf>
    <xf numFmtId="0" fontId="26" fillId="0" borderId="2" xfId="0" applyFont="1" applyBorder="1" applyAlignment="1">
      <alignment vertical="center" wrapText="1"/>
    </xf>
    <xf numFmtId="0" fontId="26" fillId="0" borderId="3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28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9" fillId="0" borderId="1" xfId="0" applyFont="1" applyBorder="1" applyAlignment="1">
      <alignment wrapText="1"/>
    </xf>
    <xf numFmtId="166" fontId="19" fillId="0" borderId="9" xfId="4" applyNumberFormat="1" applyFont="1" applyBorder="1" applyAlignment="1">
      <alignment horizontal="right"/>
    </xf>
    <xf numFmtId="166" fontId="19" fillId="0" borderId="0" xfId="4" applyNumberFormat="1" applyFont="1" applyAlignment="1">
      <alignment horizontal="right"/>
    </xf>
    <xf numFmtId="166" fontId="19" fillId="0" borderId="48" xfId="4" applyNumberFormat="1" applyFont="1" applyBorder="1" applyAlignment="1">
      <alignment horizontal="right"/>
    </xf>
    <xf numFmtId="166" fontId="6" fillId="0" borderId="48" xfId="4" applyNumberFormat="1" applyFont="1" applyBorder="1" applyAlignment="1">
      <alignment horizontal="right"/>
    </xf>
    <xf numFmtId="166" fontId="6" fillId="0" borderId="0" xfId="4" applyNumberFormat="1" applyFont="1" applyAlignment="1">
      <alignment horizontal="right"/>
    </xf>
    <xf numFmtId="166" fontId="6" fillId="0" borderId="49" xfId="4" applyNumberFormat="1" applyFont="1" applyBorder="1" applyAlignment="1">
      <alignment horizontal="right"/>
    </xf>
    <xf numFmtId="166" fontId="6" fillId="0" borderId="36" xfId="4" applyNumberFormat="1" applyFont="1" applyBorder="1" applyAlignment="1">
      <alignment horizontal="right"/>
    </xf>
    <xf numFmtId="167" fontId="28" fillId="0" borderId="19" xfId="3" applyNumberFormat="1" applyFont="1" applyBorder="1" applyAlignment="1">
      <alignment horizontal="right" vertical="center" wrapText="1"/>
    </xf>
    <xf numFmtId="167" fontId="28" fillId="0" borderId="21" xfId="3" applyNumberFormat="1" applyFont="1" applyBorder="1" applyAlignment="1">
      <alignment horizontal="right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2" borderId="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6">
    <cellStyle name="Normal" xfId="4" xr:uid="{0F2C3097-DC07-4CA6-958B-98A74B0EEA12}"/>
    <cellStyle name="Обычный" xfId="0" builtinId="0"/>
    <cellStyle name="Обычный 2" xfId="1" xr:uid="{00000000-0005-0000-0000-000001000000}"/>
    <cellStyle name="Обычный 3" xfId="2" xr:uid="{137E1B4D-9E0B-4B6D-8AA2-C2C9AEF54728}"/>
    <cellStyle name="Обычный 4" xfId="5" xr:uid="{ABBC2249-4140-4DC1-BE83-16745AF39A33}"/>
    <cellStyle name="Процентный" xfId="3" builtinId="5"/>
  </cellStyles>
  <dxfs count="0"/>
  <tableStyles count="0" defaultTableStyle="TableStyleMedium2" defaultPivotStyle="PivotStyleLight16"/>
  <colors>
    <mruColors>
      <color rgb="FF006600"/>
      <color rgb="FF0000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8"/>
  <sheetViews>
    <sheetView tabSelected="1" topLeftCell="A4" zoomScale="55" zoomScaleNormal="55" zoomScalePageLayoutView="75" workbookViewId="0">
      <selection activeCell="F104" sqref="F104"/>
    </sheetView>
  </sheetViews>
  <sheetFormatPr defaultRowHeight="15.75" x14ac:dyDescent="0.25"/>
  <cols>
    <col min="1" max="1" width="39.140625" customWidth="1"/>
    <col min="2" max="2" width="12.5703125" style="5" customWidth="1"/>
    <col min="3" max="3" width="8.42578125" style="5" customWidth="1"/>
    <col min="4" max="4" width="8.28515625" style="6" customWidth="1"/>
    <col min="5" max="5" width="11" customWidth="1"/>
    <col min="6" max="6" width="10.7109375" customWidth="1"/>
    <col min="7" max="7" width="52.85546875" style="67" hidden="1" customWidth="1"/>
    <col min="8" max="8" width="13.5703125" style="69" hidden="1" customWidth="1"/>
    <col min="9" max="9" width="10.5703125" style="69" hidden="1" customWidth="1"/>
    <col min="10" max="10" width="12" style="69" hidden="1" customWidth="1"/>
    <col min="11" max="11" width="13.140625" hidden="1" customWidth="1"/>
    <col min="12" max="12" width="17.42578125" hidden="1" customWidth="1"/>
    <col min="13" max="13" width="14.140625" hidden="1" customWidth="1"/>
    <col min="14" max="14" width="33.28515625" hidden="1" customWidth="1"/>
    <col min="15" max="15" width="11.42578125" style="13" hidden="1" customWidth="1"/>
  </cols>
  <sheetData>
    <row r="1" spans="1:15" ht="18" customHeight="1" x14ac:dyDescent="0.25">
      <c r="A1" s="136" t="s">
        <v>280</v>
      </c>
      <c r="B1" s="136"/>
      <c r="C1" s="136"/>
      <c r="D1" s="136"/>
      <c r="E1" s="136"/>
      <c r="F1" s="136"/>
      <c r="G1" s="138" t="s">
        <v>181</v>
      </c>
      <c r="H1" s="139"/>
      <c r="I1" s="139"/>
      <c r="J1" s="139"/>
      <c r="K1" s="139"/>
      <c r="L1" s="139"/>
      <c r="M1" s="139"/>
      <c r="N1" s="139"/>
      <c r="O1" s="139"/>
    </row>
    <row r="2" spans="1:15" s="1" customFormat="1" ht="19.5" customHeight="1" thickBot="1" x14ac:dyDescent="0.3">
      <c r="E2"/>
      <c r="F2"/>
      <c r="G2" s="137" t="s">
        <v>96</v>
      </c>
      <c r="H2" s="137"/>
      <c r="I2" s="137"/>
      <c r="J2" s="137"/>
      <c r="K2" s="135" t="s">
        <v>278</v>
      </c>
      <c r="L2" s="135"/>
      <c r="M2" s="135" t="s">
        <v>277</v>
      </c>
      <c r="N2" s="135"/>
      <c r="O2" s="135"/>
    </row>
    <row r="3" spans="1:15" s="3" customFormat="1" ht="51" customHeight="1" thickBot="1" x14ac:dyDescent="0.3">
      <c r="A3" s="8" t="s">
        <v>94</v>
      </c>
      <c r="B3" s="8" t="s">
        <v>92</v>
      </c>
      <c r="C3" s="9" t="s">
        <v>281</v>
      </c>
      <c r="D3" s="10" t="s">
        <v>22</v>
      </c>
      <c r="E3" s="9" t="s">
        <v>179</v>
      </c>
      <c r="F3" s="9" t="s">
        <v>178</v>
      </c>
      <c r="G3" s="59"/>
      <c r="H3" s="17" t="s">
        <v>92</v>
      </c>
      <c r="I3" s="17" t="s">
        <v>274</v>
      </c>
      <c r="J3" s="89" t="s">
        <v>180</v>
      </c>
      <c r="K3" s="16" t="s">
        <v>182</v>
      </c>
      <c r="L3" s="17" t="s">
        <v>183</v>
      </c>
      <c r="M3" s="15" t="s">
        <v>92</v>
      </c>
      <c r="N3" s="49" t="s">
        <v>273</v>
      </c>
      <c r="O3" s="50" t="s">
        <v>269</v>
      </c>
    </row>
    <row r="4" spans="1:15" s="4" customFormat="1" ht="31.5" customHeight="1" thickBot="1" x14ac:dyDescent="0.3">
      <c r="A4" s="119" t="s">
        <v>93</v>
      </c>
      <c r="B4" s="70">
        <f>H4</f>
        <v>20627.699000000001</v>
      </c>
      <c r="C4" s="90">
        <f>I4</f>
        <v>101.67673935663927</v>
      </c>
      <c r="D4" s="91">
        <f t="shared" ref="D4:D35" si="0">B4/K4</f>
        <v>0.1408539558879506</v>
      </c>
      <c r="E4" s="92">
        <f t="shared" ref="E4:E66" si="1">J4/B4</f>
        <v>0.7310316579663102</v>
      </c>
      <c r="F4" s="93">
        <f>B4/M4</f>
        <v>0.22914573428127083</v>
      </c>
      <c r="G4" s="60" t="s">
        <v>93</v>
      </c>
      <c r="H4" s="126">
        <v>20627.699000000001</v>
      </c>
      <c r="I4" s="126">
        <v>101.67673935663927</v>
      </c>
      <c r="J4" s="127">
        <v>15079.501</v>
      </c>
      <c r="K4" s="81">
        <f>L4/1000</f>
        <v>146447.424</v>
      </c>
      <c r="L4" s="19">
        <v>146447424</v>
      </c>
      <c r="M4" s="47">
        <f>M5+M24+M37+M46+M54+M75+M83+M94</f>
        <v>90020</v>
      </c>
      <c r="N4" s="71" t="s">
        <v>184</v>
      </c>
      <c r="O4" s="58">
        <v>90</v>
      </c>
    </row>
    <row r="5" spans="1:15" s="2" customFormat="1" ht="20.100000000000001" customHeight="1" x14ac:dyDescent="0.25">
      <c r="A5" s="120" t="s">
        <v>11</v>
      </c>
      <c r="B5" s="94">
        <f t="shared" ref="B5:B68" si="2">H5</f>
        <v>4839.7820000000002</v>
      </c>
      <c r="C5" s="95">
        <f t="shared" ref="C5:C68" si="3">I5</f>
        <v>83.61028183289595</v>
      </c>
      <c r="D5" s="96">
        <f t="shared" si="0"/>
        <v>0.12027214737401271</v>
      </c>
      <c r="E5" s="97">
        <f t="shared" si="1"/>
        <v>0.76901129017794601</v>
      </c>
      <c r="F5" s="98">
        <f>B5/M5</f>
        <v>0.18935725184866389</v>
      </c>
      <c r="G5" s="60" t="s">
        <v>144</v>
      </c>
      <c r="H5" s="128">
        <v>4839.7820000000002</v>
      </c>
      <c r="I5" s="128">
        <v>83.61028183289595</v>
      </c>
      <c r="J5" s="127">
        <v>3721.8470000000002</v>
      </c>
      <c r="K5" s="82">
        <f>SUM(K6:K23)</f>
        <v>40240.256000000008</v>
      </c>
      <c r="L5" s="19">
        <v>40240256</v>
      </c>
      <c r="M5" s="48">
        <f>SUM(M6:M23)</f>
        <v>25559</v>
      </c>
      <c r="N5" s="72" t="s">
        <v>11</v>
      </c>
      <c r="O5" s="51">
        <v>25.559000000000001</v>
      </c>
    </row>
    <row r="6" spans="1:15" s="1" customFormat="1" ht="20.100000000000001" customHeight="1" x14ac:dyDescent="0.25">
      <c r="A6" s="121" t="s">
        <v>41</v>
      </c>
      <c r="B6" s="99">
        <f t="shared" si="2"/>
        <v>154.48599999999999</v>
      </c>
      <c r="C6" s="100">
        <f t="shared" si="3"/>
        <v>100.62202421660773</v>
      </c>
      <c r="D6" s="101">
        <f t="shared" si="0"/>
        <v>0.10200280351555303</v>
      </c>
      <c r="E6" s="102">
        <f t="shared" si="1"/>
        <v>0.99274367903887739</v>
      </c>
      <c r="F6" s="103">
        <f>B6/M6</f>
        <v>0.12746369636963695</v>
      </c>
      <c r="G6" s="61" t="s">
        <v>145</v>
      </c>
      <c r="H6" s="129">
        <v>154.48599999999999</v>
      </c>
      <c r="I6" s="129">
        <v>100.62202421660773</v>
      </c>
      <c r="J6" s="130">
        <v>153.36500000000001</v>
      </c>
      <c r="K6" s="83">
        <f t="shared" ref="K6:K68" si="4">L6/1000</f>
        <v>1514.527</v>
      </c>
      <c r="L6" s="20">
        <v>1514527</v>
      </c>
      <c r="M6" s="12">
        <f>O6*1000</f>
        <v>1212</v>
      </c>
      <c r="N6" s="73" t="s">
        <v>185</v>
      </c>
      <c r="O6" s="52">
        <v>1.212</v>
      </c>
    </row>
    <row r="7" spans="1:15" s="1" customFormat="1" ht="20.100000000000001" customHeight="1" x14ac:dyDescent="0.25">
      <c r="A7" s="121" t="s">
        <v>42</v>
      </c>
      <c r="B7" s="99">
        <f t="shared" si="2"/>
        <v>256.51100000000002</v>
      </c>
      <c r="C7" s="100">
        <f t="shared" si="3"/>
        <v>116.81945905573848</v>
      </c>
      <c r="D7" s="104">
        <f t="shared" si="0"/>
        <v>0.22256823180810495</v>
      </c>
      <c r="E7" s="105">
        <f t="shared" si="1"/>
        <v>0.70040271177454372</v>
      </c>
      <c r="F7" s="133">
        <f t="shared" ref="F7:F68" si="5">B7/M7</f>
        <v>0.52030628803245438</v>
      </c>
      <c r="G7" s="61" t="s">
        <v>146</v>
      </c>
      <c r="H7" s="129">
        <v>256.51100000000002</v>
      </c>
      <c r="I7" s="129">
        <v>116.81945905573848</v>
      </c>
      <c r="J7" s="130">
        <v>179.661</v>
      </c>
      <c r="K7" s="83">
        <f t="shared" si="4"/>
        <v>1152.5050000000001</v>
      </c>
      <c r="L7" s="20">
        <v>1152505</v>
      </c>
      <c r="M7" s="12">
        <f t="shared" ref="M7:M68" si="6">O7*1000</f>
        <v>493</v>
      </c>
      <c r="N7" s="73" t="s">
        <v>186</v>
      </c>
      <c r="O7" s="52">
        <v>0.49299999999999999</v>
      </c>
    </row>
    <row r="8" spans="1:15" s="1" customFormat="1" ht="20.100000000000001" customHeight="1" x14ac:dyDescent="0.25">
      <c r="A8" s="121" t="s">
        <v>43</v>
      </c>
      <c r="B8" s="99">
        <f t="shared" si="2"/>
        <v>275.99</v>
      </c>
      <c r="C8" s="100">
        <f t="shared" si="3"/>
        <v>136.57259640840644</v>
      </c>
      <c r="D8" s="104">
        <f t="shared" si="0"/>
        <v>0.20821419679972239</v>
      </c>
      <c r="E8" s="102">
        <f t="shared" si="1"/>
        <v>0.92611326497336866</v>
      </c>
      <c r="F8" s="103">
        <f t="shared" si="5"/>
        <v>0.31255945639864102</v>
      </c>
      <c r="G8" s="61" t="s">
        <v>147</v>
      </c>
      <c r="H8" s="129">
        <v>275.99</v>
      </c>
      <c r="I8" s="129">
        <v>136.57259640840644</v>
      </c>
      <c r="J8" s="130">
        <v>255.59800000000001</v>
      </c>
      <c r="K8" s="83">
        <f t="shared" si="4"/>
        <v>1325.51</v>
      </c>
      <c r="L8" s="20">
        <v>1325510</v>
      </c>
      <c r="M8" s="12">
        <f t="shared" si="6"/>
        <v>883</v>
      </c>
      <c r="N8" s="73" t="s">
        <v>187</v>
      </c>
      <c r="O8" s="52">
        <v>0.88300000000000001</v>
      </c>
    </row>
    <row r="9" spans="1:15" s="1" customFormat="1" ht="20.100000000000001" customHeight="1" x14ac:dyDescent="0.25">
      <c r="A9" s="121" t="s">
        <v>44</v>
      </c>
      <c r="B9" s="99">
        <f t="shared" si="2"/>
        <v>237.68299999999999</v>
      </c>
      <c r="C9" s="106">
        <f t="shared" si="3"/>
        <v>94.662365334448495</v>
      </c>
      <c r="D9" s="101">
        <f t="shared" si="0"/>
        <v>0.10400598263146517</v>
      </c>
      <c r="E9" s="105">
        <f t="shared" si="1"/>
        <v>0.8452518690861357</v>
      </c>
      <c r="F9" s="103">
        <f t="shared" si="5"/>
        <v>0.10452198768689533</v>
      </c>
      <c r="G9" s="61" t="s">
        <v>148</v>
      </c>
      <c r="H9" s="129">
        <v>237.68299999999999</v>
      </c>
      <c r="I9" s="129">
        <v>94.662365334448495</v>
      </c>
      <c r="J9" s="130">
        <v>200.90199999999999</v>
      </c>
      <c r="K9" s="83">
        <f t="shared" si="4"/>
        <v>2285.2820000000002</v>
      </c>
      <c r="L9" s="20">
        <v>2285282</v>
      </c>
      <c r="M9" s="12">
        <f t="shared" si="6"/>
        <v>2274</v>
      </c>
      <c r="N9" s="73" t="s">
        <v>188</v>
      </c>
      <c r="O9" s="52">
        <v>2.274</v>
      </c>
    </row>
    <row r="10" spans="1:15" s="1" customFormat="1" ht="20.100000000000001" customHeight="1" x14ac:dyDescent="0.25">
      <c r="A10" s="121" t="s">
        <v>45</v>
      </c>
      <c r="B10" s="99">
        <f t="shared" si="2"/>
        <v>90.551000000000002</v>
      </c>
      <c r="C10" s="106">
        <f t="shared" si="3"/>
        <v>78.090827555279589</v>
      </c>
      <c r="D10" s="101">
        <f t="shared" si="0"/>
        <v>9.8992593402388696E-2</v>
      </c>
      <c r="E10" s="105">
        <f t="shared" si="1"/>
        <v>0.86836147585338652</v>
      </c>
      <c r="F10" s="103">
        <f t="shared" si="5"/>
        <v>0.22751507537688442</v>
      </c>
      <c r="G10" s="61" t="s">
        <v>149</v>
      </c>
      <c r="H10" s="129">
        <v>90.551000000000002</v>
      </c>
      <c r="I10" s="129">
        <v>78.090827555279589</v>
      </c>
      <c r="J10" s="130">
        <v>78.631</v>
      </c>
      <c r="K10" s="83">
        <f t="shared" si="4"/>
        <v>914.72500000000002</v>
      </c>
      <c r="L10" s="20">
        <v>914725</v>
      </c>
      <c r="M10" s="12">
        <f t="shared" si="6"/>
        <v>398</v>
      </c>
      <c r="N10" s="73" t="s">
        <v>189</v>
      </c>
      <c r="O10" s="52">
        <v>0.39800000000000002</v>
      </c>
    </row>
    <row r="11" spans="1:15" s="1" customFormat="1" ht="20.100000000000001" customHeight="1" x14ac:dyDescent="0.25">
      <c r="A11" s="121" t="s">
        <v>46</v>
      </c>
      <c r="B11" s="99">
        <f t="shared" si="2"/>
        <v>251.56200000000001</v>
      </c>
      <c r="C11" s="106">
        <f t="shared" si="3"/>
        <v>95.753257282495753</v>
      </c>
      <c r="D11" s="104">
        <f t="shared" si="0"/>
        <v>0.23491739762600469</v>
      </c>
      <c r="E11" s="105">
        <f t="shared" si="1"/>
        <v>0.7413679331536559</v>
      </c>
      <c r="F11" s="103">
        <f t="shared" si="5"/>
        <v>0.26259081419624219</v>
      </c>
      <c r="G11" s="61" t="s">
        <v>150</v>
      </c>
      <c r="H11" s="129">
        <v>251.56200000000001</v>
      </c>
      <c r="I11" s="129">
        <v>95.753257282495753</v>
      </c>
      <c r="J11" s="130">
        <v>186.5</v>
      </c>
      <c r="K11" s="83">
        <f t="shared" si="4"/>
        <v>1070.8530000000001</v>
      </c>
      <c r="L11" s="20">
        <v>1070853</v>
      </c>
      <c r="M11" s="12">
        <f t="shared" si="6"/>
        <v>958</v>
      </c>
      <c r="N11" s="73" t="s">
        <v>190</v>
      </c>
      <c r="O11" s="52">
        <v>0.95799999999999996</v>
      </c>
    </row>
    <row r="12" spans="1:15" s="1" customFormat="1" ht="20.100000000000001" customHeight="1" x14ac:dyDescent="0.25">
      <c r="A12" s="121" t="s">
        <v>47</v>
      </c>
      <c r="B12" s="99">
        <f t="shared" si="2"/>
        <v>69.405000000000001</v>
      </c>
      <c r="C12" s="100">
        <f t="shared" si="3"/>
        <v>101.34335985982332</v>
      </c>
      <c r="D12" s="101">
        <f t="shared" si="0"/>
        <v>0.12135862913096696</v>
      </c>
      <c r="E12" s="105">
        <f t="shared" si="1"/>
        <v>0.85960665658093793</v>
      </c>
      <c r="F12" s="103">
        <f t="shared" si="5"/>
        <v>0.27005836575875486</v>
      </c>
      <c r="G12" s="61" t="s">
        <v>151</v>
      </c>
      <c r="H12" s="129">
        <v>69.405000000000001</v>
      </c>
      <c r="I12" s="129">
        <v>101.34335985982332</v>
      </c>
      <c r="J12" s="130">
        <v>59.661000000000001</v>
      </c>
      <c r="K12" s="83">
        <f t="shared" si="4"/>
        <v>571.9</v>
      </c>
      <c r="L12" s="20">
        <v>571900</v>
      </c>
      <c r="M12" s="12">
        <f t="shared" si="6"/>
        <v>257</v>
      </c>
      <c r="N12" s="73" t="s">
        <v>191</v>
      </c>
      <c r="O12" s="52">
        <v>0.25700000000000001</v>
      </c>
    </row>
    <row r="13" spans="1:15" s="1" customFormat="1" ht="20.100000000000001" customHeight="1" x14ac:dyDescent="0.25">
      <c r="A13" s="121" t="s">
        <v>48</v>
      </c>
      <c r="B13" s="99">
        <f t="shared" si="2"/>
        <v>91.847999999999999</v>
      </c>
      <c r="C13" s="106">
        <f t="shared" si="3"/>
        <v>74.11639391885349</v>
      </c>
      <c r="D13" s="101">
        <f t="shared" si="0"/>
        <v>8.6077856938016964E-2</v>
      </c>
      <c r="E13" s="105">
        <f t="shared" si="1"/>
        <v>0.73506227680515634</v>
      </c>
      <c r="F13" s="103">
        <f t="shared" si="5"/>
        <v>0.13447730600292826</v>
      </c>
      <c r="G13" s="61" t="s">
        <v>152</v>
      </c>
      <c r="H13" s="129">
        <v>91.847999999999999</v>
      </c>
      <c r="I13" s="129">
        <v>74.11639391885349</v>
      </c>
      <c r="J13" s="130">
        <v>67.513999999999996</v>
      </c>
      <c r="K13" s="83">
        <f t="shared" si="4"/>
        <v>1067.0340000000001</v>
      </c>
      <c r="L13" s="20">
        <v>1067034</v>
      </c>
      <c r="M13" s="12">
        <f t="shared" si="6"/>
        <v>683</v>
      </c>
      <c r="N13" s="73" t="s">
        <v>192</v>
      </c>
      <c r="O13" s="52">
        <v>0.68300000000000005</v>
      </c>
    </row>
    <row r="14" spans="1:15" s="1" customFormat="1" ht="20.100000000000001" customHeight="1" x14ac:dyDescent="0.25">
      <c r="A14" s="121" t="s">
        <v>49</v>
      </c>
      <c r="B14" s="99">
        <f t="shared" si="2"/>
        <v>111.32299999999999</v>
      </c>
      <c r="C14" s="106">
        <f t="shared" si="3"/>
        <v>71.299196208409384</v>
      </c>
      <c r="D14" s="101">
        <f t="shared" si="0"/>
        <v>9.8842810249471044E-2</v>
      </c>
      <c r="E14" s="102">
        <f t="shared" si="1"/>
        <v>0.99835613485083952</v>
      </c>
      <c r="F14" s="103">
        <f t="shared" si="5"/>
        <v>7.4314419225634171E-2</v>
      </c>
      <c r="G14" s="61" t="s">
        <v>153</v>
      </c>
      <c r="H14" s="129">
        <v>111.32299999999999</v>
      </c>
      <c r="I14" s="129">
        <v>71.299196208409384</v>
      </c>
      <c r="J14" s="130">
        <v>111.14</v>
      </c>
      <c r="K14" s="83">
        <f t="shared" si="4"/>
        <v>1126.2629999999999</v>
      </c>
      <c r="L14" s="20">
        <v>1126263</v>
      </c>
      <c r="M14" s="12">
        <f t="shared" si="6"/>
        <v>1498</v>
      </c>
      <c r="N14" s="73" t="s">
        <v>193</v>
      </c>
      <c r="O14" s="52">
        <v>1.498</v>
      </c>
    </row>
    <row r="15" spans="1:15" s="1" customFormat="1" ht="20.100000000000001" customHeight="1" x14ac:dyDescent="0.25">
      <c r="A15" s="122" t="s">
        <v>50</v>
      </c>
      <c r="B15" s="107">
        <f t="shared" si="2"/>
        <v>1853.7539999999999</v>
      </c>
      <c r="C15" s="100">
        <f t="shared" si="3"/>
        <v>101.50681511042384</v>
      </c>
      <c r="D15" s="104">
        <f t="shared" si="0"/>
        <v>0.21576012112104001</v>
      </c>
      <c r="E15" s="105">
        <f t="shared" si="1"/>
        <v>0.87928279588338043</v>
      </c>
      <c r="F15" s="103">
        <f t="shared" si="5"/>
        <v>0.26039528023598818</v>
      </c>
      <c r="G15" s="61" t="s">
        <v>154</v>
      </c>
      <c r="H15" s="129">
        <v>1853.7539999999999</v>
      </c>
      <c r="I15" s="129">
        <v>101.50681511042384</v>
      </c>
      <c r="J15" s="130">
        <v>1629.9739999999999</v>
      </c>
      <c r="K15" s="83">
        <f t="shared" si="4"/>
        <v>8591.7360000000008</v>
      </c>
      <c r="L15" s="20">
        <v>8591736</v>
      </c>
      <c r="M15" s="12">
        <f t="shared" si="6"/>
        <v>7119</v>
      </c>
      <c r="N15" s="73" t="s">
        <v>194</v>
      </c>
      <c r="O15" s="52">
        <v>7.1189999999999998</v>
      </c>
    </row>
    <row r="16" spans="1:15" s="1" customFormat="1" ht="20.100000000000001" customHeight="1" x14ac:dyDescent="0.25">
      <c r="A16" s="121" t="s">
        <v>51</v>
      </c>
      <c r="B16" s="99">
        <f t="shared" si="2"/>
        <v>49.423999999999999</v>
      </c>
      <c r="C16" s="106">
        <f t="shared" si="3"/>
        <v>77.907911537067108</v>
      </c>
      <c r="D16" s="101">
        <f t="shared" si="0"/>
        <v>7.0577886433349141E-2</v>
      </c>
      <c r="E16" s="105">
        <f t="shared" si="1"/>
        <v>0.73933716413078665</v>
      </c>
      <c r="F16" s="103">
        <f t="shared" si="5"/>
        <v>0.15349068322981366</v>
      </c>
      <c r="G16" s="61" t="s">
        <v>155</v>
      </c>
      <c r="H16" s="129">
        <v>49.423999999999999</v>
      </c>
      <c r="I16" s="129">
        <v>77.907911537067108</v>
      </c>
      <c r="J16" s="130">
        <v>36.540999999999997</v>
      </c>
      <c r="K16" s="83">
        <f t="shared" si="4"/>
        <v>700.27599999999995</v>
      </c>
      <c r="L16" s="20">
        <v>700276</v>
      </c>
      <c r="M16" s="12">
        <f t="shared" si="6"/>
        <v>322</v>
      </c>
      <c r="N16" s="73" t="s">
        <v>195</v>
      </c>
      <c r="O16" s="52">
        <v>0.32200000000000001</v>
      </c>
    </row>
    <row r="17" spans="1:15" s="1" customFormat="1" ht="20.100000000000001" customHeight="1" x14ac:dyDescent="0.25">
      <c r="A17" s="121" t="s">
        <v>52</v>
      </c>
      <c r="B17" s="99">
        <f t="shared" si="2"/>
        <v>74.325000000000003</v>
      </c>
      <c r="C17" s="106">
        <f t="shared" si="3"/>
        <v>48.787612245969648</v>
      </c>
      <c r="D17" s="101">
        <f t="shared" si="0"/>
        <v>6.8255828262550541E-2</v>
      </c>
      <c r="E17" s="102">
        <f t="shared" si="1"/>
        <v>0.92295997309115374</v>
      </c>
      <c r="F17" s="103">
        <f t="shared" si="5"/>
        <v>7.8154574132492119E-2</v>
      </c>
      <c r="G17" s="61" t="s">
        <v>156</v>
      </c>
      <c r="H17" s="129">
        <v>74.325000000000003</v>
      </c>
      <c r="I17" s="129">
        <v>48.787612245969648</v>
      </c>
      <c r="J17" s="130">
        <v>68.599000000000004</v>
      </c>
      <c r="K17" s="83">
        <f t="shared" si="4"/>
        <v>1088.9179999999999</v>
      </c>
      <c r="L17" s="20">
        <v>1088918</v>
      </c>
      <c r="M17" s="12">
        <f t="shared" si="6"/>
        <v>951</v>
      </c>
      <c r="N17" s="73" t="s">
        <v>196</v>
      </c>
      <c r="O17" s="52">
        <v>0.95099999999999996</v>
      </c>
    </row>
    <row r="18" spans="1:15" s="1" customFormat="1" ht="20.100000000000001" customHeight="1" x14ac:dyDescent="0.25">
      <c r="A18" s="121" t="s">
        <v>53</v>
      </c>
      <c r="B18" s="99">
        <f t="shared" si="2"/>
        <v>117.02800000000001</v>
      </c>
      <c r="C18" s="100">
        <f t="shared" si="3"/>
        <v>133.46867087885769</v>
      </c>
      <c r="D18" s="101">
        <f t="shared" si="0"/>
        <v>0.13404639644644409</v>
      </c>
      <c r="E18" s="105">
        <f t="shared" si="1"/>
        <v>0.71121441022661236</v>
      </c>
      <c r="F18" s="103">
        <f t="shared" si="5"/>
        <v>0.28543414634146341</v>
      </c>
      <c r="G18" s="61" t="s">
        <v>157</v>
      </c>
      <c r="H18" s="129">
        <v>117.02800000000001</v>
      </c>
      <c r="I18" s="129">
        <v>133.46867087885769</v>
      </c>
      <c r="J18" s="130">
        <v>83.231999999999999</v>
      </c>
      <c r="K18" s="83">
        <f t="shared" si="4"/>
        <v>873.04100000000005</v>
      </c>
      <c r="L18" s="20">
        <v>873041</v>
      </c>
      <c r="M18" s="12">
        <f t="shared" si="6"/>
        <v>410</v>
      </c>
      <c r="N18" s="73" t="s">
        <v>197</v>
      </c>
      <c r="O18" s="52">
        <v>0.41</v>
      </c>
    </row>
    <row r="19" spans="1:15" s="1" customFormat="1" ht="20.100000000000001" customHeight="1" x14ac:dyDescent="0.25">
      <c r="A19" s="121" t="s">
        <v>54</v>
      </c>
      <c r="B19" s="99">
        <f t="shared" si="2"/>
        <v>76.087000000000003</v>
      </c>
      <c r="C19" s="100">
        <f t="shared" si="3"/>
        <v>128.99162513138711</v>
      </c>
      <c r="D19" s="101">
        <f t="shared" si="0"/>
        <v>7.8744631306597673E-2</v>
      </c>
      <c r="E19" s="105">
        <f t="shared" si="1"/>
        <v>0.80430296896973197</v>
      </c>
      <c r="F19" s="103">
        <f t="shared" si="5"/>
        <v>9.8176774193548394E-2</v>
      </c>
      <c r="G19" s="61" t="s">
        <v>158</v>
      </c>
      <c r="H19" s="129">
        <v>76.087000000000003</v>
      </c>
      <c r="I19" s="129">
        <v>128.99162513138711</v>
      </c>
      <c r="J19" s="130">
        <v>61.197000000000003</v>
      </c>
      <c r="K19" s="83">
        <f t="shared" si="4"/>
        <v>966.25</v>
      </c>
      <c r="L19" s="20">
        <v>966250</v>
      </c>
      <c r="M19" s="12">
        <f t="shared" si="6"/>
        <v>775</v>
      </c>
      <c r="N19" s="73" t="s">
        <v>198</v>
      </c>
      <c r="O19" s="52">
        <v>0.77500000000000002</v>
      </c>
    </row>
    <row r="20" spans="1:15" s="1" customFormat="1" ht="20.100000000000001" customHeight="1" x14ac:dyDescent="0.25">
      <c r="A20" s="121" t="s">
        <v>55</v>
      </c>
      <c r="B20" s="99">
        <f t="shared" si="2"/>
        <v>164.31399999999999</v>
      </c>
      <c r="C20" s="100">
        <f t="shared" si="3"/>
        <v>125.75885135238562</v>
      </c>
      <c r="D20" s="101">
        <f t="shared" si="0"/>
        <v>0.13566405737200737</v>
      </c>
      <c r="E20" s="105">
        <f t="shared" si="1"/>
        <v>0.7419879012135302</v>
      </c>
      <c r="F20" s="103">
        <f t="shared" si="5"/>
        <v>0.36433259423503322</v>
      </c>
      <c r="G20" s="61" t="s">
        <v>159</v>
      </c>
      <c r="H20" s="129">
        <v>164.31399999999999</v>
      </c>
      <c r="I20" s="129">
        <v>125.75885135238562</v>
      </c>
      <c r="J20" s="130">
        <v>121.919</v>
      </c>
      <c r="K20" s="83">
        <f t="shared" si="4"/>
        <v>1211.183</v>
      </c>
      <c r="L20" s="20">
        <v>1211183</v>
      </c>
      <c r="M20" s="12">
        <f t="shared" si="6"/>
        <v>451</v>
      </c>
      <c r="N20" s="73" t="s">
        <v>199</v>
      </c>
      <c r="O20" s="52">
        <v>0.45100000000000001</v>
      </c>
    </row>
    <row r="21" spans="1:15" s="1" customFormat="1" ht="20.100000000000001" customHeight="1" x14ac:dyDescent="0.25">
      <c r="A21" s="121" t="s">
        <v>56</v>
      </c>
      <c r="B21" s="99">
        <f t="shared" si="2"/>
        <v>162.90199999999999</v>
      </c>
      <c r="C21" s="106">
        <f t="shared" si="3"/>
        <v>81.009498234621319</v>
      </c>
      <c r="D21" s="101">
        <f t="shared" si="0"/>
        <v>0.10995962796436784</v>
      </c>
      <c r="E21" s="105">
        <f t="shared" si="1"/>
        <v>0.68883746055910922</v>
      </c>
      <c r="F21" s="103">
        <f t="shared" si="5"/>
        <v>0.21211197916666666</v>
      </c>
      <c r="G21" s="61" t="s">
        <v>160</v>
      </c>
      <c r="H21" s="129">
        <v>162.90199999999999</v>
      </c>
      <c r="I21" s="129">
        <v>81.009498234621319</v>
      </c>
      <c r="J21" s="130">
        <v>112.21299999999999</v>
      </c>
      <c r="K21" s="83">
        <f t="shared" si="4"/>
        <v>1481.471</v>
      </c>
      <c r="L21" s="20">
        <v>1481471</v>
      </c>
      <c r="M21" s="12">
        <f t="shared" si="6"/>
        <v>768</v>
      </c>
      <c r="N21" s="73" t="s">
        <v>200</v>
      </c>
      <c r="O21" s="52">
        <v>0.76800000000000002</v>
      </c>
    </row>
    <row r="22" spans="1:15" s="1" customFormat="1" ht="20.100000000000001" customHeight="1" x14ac:dyDescent="0.25">
      <c r="A22" s="121" t="s">
        <v>57</v>
      </c>
      <c r="B22" s="99">
        <f t="shared" si="2"/>
        <v>223.922</v>
      </c>
      <c r="C22" s="100">
        <f t="shared" si="3"/>
        <v>117.89215428192358</v>
      </c>
      <c r="D22" s="101">
        <f t="shared" si="0"/>
        <v>0.18744438538261601</v>
      </c>
      <c r="E22" s="105">
        <f t="shared" si="1"/>
        <v>0.59129964898491438</v>
      </c>
      <c r="F22" s="103">
        <f t="shared" si="5"/>
        <v>0.24129525862068965</v>
      </c>
      <c r="G22" s="61" t="s">
        <v>161</v>
      </c>
      <c r="H22" s="129">
        <v>223.922</v>
      </c>
      <c r="I22" s="129">
        <v>117.89215428192358</v>
      </c>
      <c r="J22" s="130">
        <v>132.405</v>
      </c>
      <c r="K22" s="83">
        <f t="shared" si="4"/>
        <v>1194.605</v>
      </c>
      <c r="L22" s="20">
        <v>1194605</v>
      </c>
      <c r="M22" s="12">
        <f t="shared" si="6"/>
        <v>928</v>
      </c>
      <c r="N22" s="73" t="s">
        <v>201</v>
      </c>
      <c r="O22" s="52">
        <v>0.92800000000000005</v>
      </c>
    </row>
    <row r="23" spans="1:15" s="1" customFormat="1" ht="20.100000000000001" customHeight="1" thickBot="1" x14ac:dyDescent="0.3">
      <c r="A23" s="123" t="s">
        <v>0</v>
      </c>
      <c r="B23" s="99">
        <f t="shared" si="2"/>
        <v>578.66700000000003</v>
      </c>
      <c r="C23" s="106">
        <f t="shared" si="3"/>
        <v>37.954560808484153</v>
      </c>
      <c r="D23" s="108">
        <f t="shared" si="0"/>
        <v>4.4158973127423416E-2</v>
      </c>
      <c r="E23" s="109">
        <f t="shared" si="1"/>
        <v>0.31588979499435771</v>
      </c>
      <c r="F23" s="103">
        <f t="shared" si="5"/>
        <v>0.11173334620583125</v>
      </c>
      <c r="G23" s="61" t="s">
        <v>0</v>
      </c>
      <c r="H23" s="129">
        <v>578.66700000000003</v>
      </c>
      <c r="I23" s="129">
        <v>37.954560808484153</v>
      </c>
      <c r="J23" s="130">
        <v>182.79499999999999</v>
      </c>
      <c r="K23" s="84">
        <f t="shared" si="4"/>
        <v>13104.177</v>
      </c>
      <c r="L23" s="20">
        <v>13104177</v>
      </c>
      <c r="M23" s="12">
        <f t="shared" si="6"/>
        <v>5179</v>
      </c>
      <c r="N23" s="74" t="s">
        <v>202</v>
      </c>
      <c r="O23" s="53">
        <v>5.1790000000000003</v>
      </c>
    </row>
    <row r="24" spans="1:15" s="1" customFormat="1" ht="20.100000000000001" customHeight="1" x14ac:dyDescent="0.25">
      <c r="A24" s="120" t="s">
        <v>12</v>
      </c>
      <c r="B24" s="94">
        <f t="shared" si="2"/>
        <v>2419.5509999999999</v>
      </c>
      <c r="C24" s="95">
        <f t="shared" si="3"/>
        <v>104.01852561200683</v>
      </c>
      <c r="D24" s="96">
        <f t="shared" si="0"/>
        <v>0.1744782906204049</v>
      </c>
      <c r="E24" s="97">
        <f t="shared" si="1"/>
        <v>0.5008578037826027</v>
      </c>
      <c r="F24" s="98">
        <f t="shared" si="5"/>
        <v>0.26117778497409327</v>
      </c>
      <c r="G24" s="60" t="s">
        <v>162</v>
      </c>
      <c r="H24" s="128">
        <v>2419.5509999999999</v>
      </c>
      <c r="I24" s="128">
        <v>104.01852561200683</v>
      </c>
      <c r="J24" s="127">
        <v>1211.8510000000001</v>
      </c>
      <c r="K24" s="85">
        <f>K25+K26+K27+K30+K31+K32+K33+K34+K35+K36</f>
        <v>13867.347</v>
      </c>
      <c r="L24" s="19">
        <v>13867347</v>
      </c>
      <c r="M24" s="48">
        <f t="shared" ref="M24" si="7">M25+M26+M27+M30+M31+M32+M33+M34+M35+M36</f>
        <v>9264</v>
      </c>
      <c r="N24" s="75" t="s">
        <v>12</v>
      </c>
      <c r="O24" s="51">
        <v>9.2639999999999993</v>
      </c>
    </row>
    <row r="25" spans="1:15" s="1" customFormat="1" ht="20.100000000000001" customHeight="1" x14ac:dyDescent="0.25">
      <c r="A25" s="121" t="s">
        <v>23</v>
      </c>
      <c r="B25" s="99">
        <f t="shared" si="2"/>
        <v>82.334999999999994</v>
      </c>
      <c r="C25" s="100">
        <f t="shared" si="3"/>
        <v>116.78723404255319</v>
      </c>
      <c r="D25" s="101">
        <f t="shared" si="0"/>
        <v>0.15597294839736303</v>
      </c>
      <c r="E25" s="105">
        <f t="shared" si="1"/>
        <v>0.63892633752353201</v>
      </c>
      <c r="F25" s="103">
        <f t="shared" si="5"/>
        <v>0.25102134146341459</v>
      </c>
      <c r="G25" s="61" t="s">
        <v>163</v>
      </c>
      <c r="H25" s="129">
        <v>82.334999999999994</v>
      </c>
      <c r="I25" s="129">
        <v>116.78723404255319</v>
      </c>
      <c r="J25" s="130">
        <v>52.606000000000002</v>
      </c>
      <c r="K25" s="83">
        <f t="shared" si="4"/>
        <v>527.88</v>
      </c>
      <c r="L25" s="20">
        <v>527880</v>
      </c>
      <c r="M25" s="12">
        <f t="shared" si="6"/>
        <v>328</v>
      </c>
      <c r="N25" s="73" t="s">
        <v>203</v>
      </c>
      <c r="O25" s="52">
        <v>0.32800000000000001</v>
      </c>
    </row>
    <row r="26" spans="1:15" s="1" customFormat="1" ht="20.100000000000001" customHeight="1" x14ac:dyDescent="0.25">
      <c r="A26" s="121" t="s">
        <v>95</v>
      </c>
      <c r="B26" s="99">
        <f t="shared" si="2"/>
        <v>29.808</v>
      </c>
      <c r="C26" s="100">
        <f t="shared" si="3"/>
        <v>120.82201775363788</v>
      </c>
      <c r="D26" s="101">
        <f t="shared" si="0"/>
        <v>4.1033321678225418E-2</v>
      </c>
      <c r="E26" s="105">
        <f t="shared" si="1"/>
        <v>0.68947933440687059</v>
      </c>
      <c r="F26" s="103">
        <f t="shared" si="5"/>
        <v>0.1242</v>
      </c>
      <c r="G26" s="61" t="s">
        <v>164</v>
      </c>
      <c r="H26" s="129">
        <v>29.808</v>
      </c>
      <c r="I26" s="129">
        <v>120.82201775363788</v>
      </c>
      <c r="J26" s="130">
        <v>20.552</v>
      </c>
      <c r="K26" s="83">
        <f t="shared" si="4"/>
        <v>726.43399999999997</v>
      </c>
      <c r="L26" s="20">
        <v>726434</v>
      </c>
      <c r="M26" s="12">
        <f t="shared" si="6"/>
        <v>240</v>
      </c>
      <c r="N26" s="73" t="s">
        <v>204</v>
      </c>
      <c r="O26" s="52">
        <v>0.24</v>
      </c>
    </row>
    <row r="27" spans="1:15" s="1" customFormat="1" ht="20.100000000000001" customHeight="1" x14ac:dyDescent="0.25">
      <c r="A27" s="121" t="s">
        <v>58</v>
      </c>
      <c r="B27" s="99">
        <f t="shared" si="2"/>
        <v>98.106999999999999</v>
      </c>
      <c r="C27" s="100">
        <f t="shared" si="3"/>
        <v>120.06437242999804</v>
      </c>
      <c r="D27" s="101">
        <f t="shared" si="0"/>
        <v>9.7552220521891997E-2</v>
      </c>
      <c r="E27" s="105">
        <f t="shared" si="1"/>
        <v>0.51937170640219354</v>
      </c>
      <c r="F27" s="103">
        <f>B27/M29</f>
        <v>0.25155641025641023</v>
      </c>
      <c r="G27" s="61" t="s">
        <v>165</v>
      </c>
      <c r="H27" s="129">
        <v>98.106999999999999</v>
      </c>
      <c r="I27" s="129">
        <v>120.06437242999804</v>
      </c>
      <c r="J27" s="130">
        <v>50.954000000000001</v>
      </c>
      <c r="K27" s="83">
        <f>L27/1000</f>
        <v>1005.687</v>
      </c>
      <c r="L27" s="20">
        <v>1005687</v>
      </c>
      <c r="M27" s="12">
        <f t="shared" si="6"/>
        <v>414.00000000000006</v>
      </c>
      <c r="N27" s="73" t="s">
        <v>205</v>
      </c>
      <c r="O27" s="52">
        <f>O28+O29</f>
        <v>0.41400000000000003</v>
      </c>
    </row>
    <row r="28" spans="1:15" s="1" customFormat="1" ht="20.100000000000001" customHeight="1" x14ac:dyDescent="0.25">
      <c r="A28" s="121" t="s">
        <v>13</v>
      </c>
      <c r="B28" s="99">
        <f t="shared" si="2"/>
        <v>4.6150000000000002</v>
      </c>
      <c r="C28" s="100">
        <f t="shared" si="3"/>
        <v>113.69795516136979</v>
      </c>
      <c r="D28" s="101">
        <f t="shared" si="0"/>
        <v>0.11151922286929415</v>
      </c>
      <c r="E28" s="102">
        <f t="shared" si="1"/>
        <v>1</v>
      </c>
      <c r="F28" s="103">
        <f t="shared" si="5"/>
        <v>0.19229166666666667</v>
      </c>
      <c r="G28" s="61" t="s">
        <v>166</v>
      </c>
      <c r="H28" s="129">
        <v>4.6150000000000002</v>
      </c>
      <c r="I28" s="129">
        <v>113.69795516136979</v>
      </c>
      <c r="J28" s="130">
        <v>4.6150000000000002</v>
      </c>
      <c r="K28" s="83">
        <f t="shared" si="4"/>
        <v>41.383000000000003</v>
      </c>
      <c r="L28" s="20">
        <v>41383</v>
      </c>
      <c r="M28" s="12">
        <f t="shared" si="6"/>
        <v>24</v>
      </c>
      <c r="N28" s="73" t="s">
        <v>210</v>
      </c>
      <c r="O28" s="52">
        <v>2.4E-2</v>
      </c>
    </row>
    <row r="29" spans="1:15" s="1" customFormat="1" ht="20.100000000000001" customHeight="1" x14ac:dyDescent="0.25">
      <c r="A29" s="121" t="s">
        <v>88</v>
      </c>
      <c r="B29" s="99">
        <f t="shared" si="2"/>
        <v>93.492000000000004</v>
      </c>
      <c r="C29" s="100">
        <f t="shared" si="3"/>
        <v>120.39715143007997</v>
      </c>
      <c r="D29" s="101">
        <f t="shared" si="0"/>
        <v>9.6952828153777246E-2</v>
      </c>
      <c r="E29" s="105">
        <f t="shared" si="1"/>
        <v>0.49564668634749492</v>
      </c>
      <c r="F29" s="103">
        <f t="shared" si="5"/>
        <v>0.23972307692307693</v>
      </c>
      <c r="G29" s="61" t="s">
        <v>276</v>
      </c>
      <c r="H29" s="129">
        <v>93.492000000000004</v>
      </c>
      <c r="I29" s="129">
        <v>120.39715143007997</v>
      </c>
      <c r="J29" s="130">
        <v>46.338999999999999</v>
      </c>
      <c r="K29" s="83">
        <f>L29/1000</f>
        <v>964.30399999999997</v>
      </c>
      <c r="L29" s="20">
        <v>964304</v>
      </c>
      <c r="M29" s="12">
        <f t="shared" si="6"/>
        <v>390</v>
      </c>
      <c r="N29" s="73" t="s">
        <v>267</v>
      </c>
      <c r="O29" s="52">
        <v>0.39</v>
      </c>
    </row>
    <row r="30" spans="1:15" s="1" customFormat="1" ht="20.100000000000001" customHeight="1" x14ac:dyDescent="0.25">
      <c r="A30" s="121" t="s">
        <v>59</v>
      </c>
      <c r="B30" s="99">
        <f t="shared" si="2"/>
        <v>151.584</v>
      </c>
      <c r="C30" s="100">
        <f t="shared" si="3"/>
        <v>105.2769019210201</v>
      </c>
      <c r="D30" s="101">
        <f t="shared" si="0"/>
        <v>0.13428988059696204</v>
      </c>
      <c r="E30" s="105">
        <f t="shared" si="1"/>
        <v>0.71177696854549299</v>
      </c>
      <c r="F30" s="103">
        <f t="shared" si="5"/>
        <v>0.34450909090909093</v>
      </c>
      <c r="G30" s="61" t="s">
        <v>167</v>
      </c>
      <c r="H30" s="129">
        <v>151.584</v>
      </c>
      <c r="I30" s="129">
        <v>105.2769019210201</v>
      </c>
      <c r="J30" s="130">
        <v>107.89400000000001</v>
      </c>
      <c r="K30" s="83">
        <f t="shared" si="4"/>
        <v>1128.7819999999999</v>
      </c>
      <c r="L30" s="20">
        <v>1128782</v>
      </c>
      <c r="M30" s="12">
        <f t="shared" si="6"/>
        <v>440</v>
      </c>
      <c r="N30" s="73" t="s">
        <v>206</v>
      </c>
      <c r="O30" s="52">
        <v>0.44</v>
      </c>
    </row>
    <row r="31" spans="1:15" s="1" customFormat="1" ht="20.100000000000001" customHeight="1" x14ac:dyDescent="0.25">
      <c r="A31" s="121" t="s">
        <v>60</v>
      </c>
      <c r="B31" s="99">
        <f t="shared" si="2"/>
        <v>229.97800000000001</v>
      </c>
      <c r="C31" s="100">
        <f t="shared" si="3"/>
        <v>153.14714186777476</v>
      </c>
      <c r="D31" s="104">
        <f t="shared" si="0"/>
        <v>0.22277285747082123</v>
      </c>
      <c r="E31" s="105">
        <f t="shared" si="1"/>
        <v>0.55300072180817295</v>
      </c>
      <c r="F31" s="103">
        <f t="shared" si="5"/>
        <v>0.18897124075595728</v>
      </c>
      <c r="G31" s="61" t="s">
        <v>168</v>
      </c>
      <c r="H31" s="129">
        <v>229.97800000000001</v>
      </c>
      <c r="I31" s="129">
        <v>153.14714186777476</v>
      </c>
      <c r="J31" s="130">
        <v>127.178</v>
      </c>
      <c r="K31" s="83">
        <f t="shared" si="4"/>
        <v>1032.3430000000001</v>
      </c>
      <c r="L31" s="20">
        <v>1032343</v>
      </c>
      <c r="M31" s="12">
        <f t="shared" si="6"/>
        <v>1217</v>
      </c>
      <c r="N31" s="73" t="s">
        <v>207</v>
      </c>
      <c r="O31" s="52">
        <v>1.2170000000000001</v>
      </c>
    </row>
    <row r="32" spans="1:15" s="1" customFormat="1" ht="20.100000000000001" customHeight="1" x14ac:dyDescent="0.25">
      <c r="A32" s="122" t="s">
        <v>61</v>
      </c>
      <c r="B32" s="107">
        <f t="shared" si="2"/>
        <v>855.36699999999996</v>
      </c>
      <c r="C32" s="100">
        <f t="shared" si="3"/>
        <v>102.2459352266017</v>
      </c>
      <c r="D32" s="104">
        <f t="shared" si="0"/>
        <v>0.42266081026126029</v>
      </c>
      <c r="E32" s="105">
        <f t="shared" si="1"/>
        <v>0.82701694126614667</v>
      </c>
      <c r="F32" s="103">
        <f t="shared" si="5"/>
        <v>0.25920212121212122</v>
      </c>
      <c r="G32" s="61" t="s">
        <v>169</v>
      </c>
      <c r="H32" s="129">
        <v>855.36699999999996</v>
      </c>
      <c r="I32" s="129">
        <v>102.2459352266017</v>
      </c>
      <c r="J32" s="130">
        <v>707.40300000000002</v>
      </c>
      <c r="K32" s="83">
        <f t="shared" si="4"/>
        <v>2023.7670000000001</v>
      </c>
      <c r="L32" s="20">
        <v>2023767</v>
      </c>
      <c r="M32" s="12">
        <f t="shared" si="6"/>
        <v>3300</v>
      </c>
      <c r="N32" s="73" t="s">
        <v>208</v>
      </c>
      <c r="O32" s="52">
        <v>3.3</v>
      </c>
    </row>
    <row r="33" spans="1:15" s="1" customFormat="1" ht="20.100000000000001" customHeight="1" x14ac:dyDescent="0.25">
      <c r="A33" s="121" t="s">
        <v>62</v>
      </c>
      <c r="B33" s="99">
        <f t="shared" si="2"/>
        <v>18.829000000000001</v>
      </c>
      <c r="C33" s="100">
        <f t="shared" si="3"/>
        <v>124.67059524597762</v>
      </c>
      <c r="D33" s="101">
        <f t="shared" si="0"/>
        <v>2.8585178640287357E-2</v>
      </c>
      <c r="E33" s="102">
        <f t="shared" si="1"/>
        <v>1</v>
      </c>
      <c r="F33" s="103">
        <f t="shared" si="5"/>
        <v>0.34868518518518521</v>
      </c>
      <c r="G33" s="61" t="s">
        <v>170</v>
      </c>
      <c r="H33" s="129">
        <v>18.829000000000001</v>
      </c>
      <c r="I33" s="129">
        <v>124.67059524597762</v>
      </c>
      <c r="J33" s="130">
        <v>18.829000000000001</v>
      </c>
      <c r="K33" s="83">
        <f t="shared" si="4"/>
        <v>658.69799999999998</v>
      </c>
      <c r="L33" s="20">
        <v>658698</v>
      </c>
      <c r="M33" s="12">
        <f t="shared" si="6"/>
        <v>54</v>
      </c>
      <c r="N33" s="73" t="s">
        <v>209</v>
      </c>
      <c r="O33" s="52">
        <v>5.3999999999999999E-2</v>
      </c>
    </row>
    <row r="34" spans="1:15" s="1" customFormat="1" ht="20.100000000000001" customHeight="1" x14ac:dyDescent="0.25">
      <c r="A34" s="121" t="s">
        <v>63</v>
      </c>
      <c r="B34" s="99">
        <f t="shared" si="2"/>
        <v>76.646000000000001</v>
      </c>
      <c r="C34" s="106">
        <f t="shared" si="3"/>
        <v>97.143219264892267</v>
      </c>
      <c r="D34" s="101">
        <f t="shared" si="0"/>
        <v>0.13308306969992673</v>
      </c>
      <c r="E34" s="105">
        <f t="shared" si="1"/>
        <v>0.65600292252694203</v>
      </c>
      <c r="F34" s="103">
        <f t="shared" si="5"/>
        <v>0.24332063492063491</v>
      </c>
      <c r="G34" s="61" t="s">
        <v>171</v>
      </c>
      <c r="H34" s="129">
        <v>76.646000000000001</v>
      </c>
      <c r="I34" s="129">
        <v>97.143219264892267</v>
      </c>
      <c r="J34" s="130">
        <v>50.28</v>
      </c>
      <c r="K34" s="83">
        <f t="shared" si="4"/>
        <v>575.92600000000004</v>
      </c>
      <c r="L34" s="20">
        <v>575926</v>
      </c>
      <c r="M34" s="12">
        <f t="shared" si="6"/>
        <v>315</v>
      </c>
      <c r="N34" s="73" t="s">
        <v>211</v>
      </c>
      <c r="O34" s="52">
        <v>0.315</v>
      </c>
    </row>
    <row r="35" spans="1:15" s="1" customFormat="1" ht="20.100000000000001" customHeight="1" x14ac:dyDescent="0.25">
      <c r="A35" s="121" t="s">
        <v>64</v>
      </c>
      <c r="B35" s="99">
        <f t="shared" si="2"/>
        <v>78.361999999999995</v>
      </c>
      <c r="C35" s="100">
        <f t="shared" si="3"/>
        <v>120.01225208668352</v>
      </c>
      <c r="D35" s="101">
        <f t="shared" si="0"/>
        <v>0.13331722769851612</v>
      </c>
      <c r="E35" s="105">
        <f t="shared" si="1"/>
        <v>0.64010617391082414</v>
      </c>
      <c r="F35" s="103">
        <f t="shared" si="5"/>
        <v>0.25608496732026143</v>
      </c>
      <c r="G35" s="61" t="s">
        <v>172</v>
      </c>
      <c r="H35" s="129">
        <v>78.361999999999995</v>
      </c>
      <c r="I35" s="129">
        <v>120.01225208668352</v>
      </c>
      <c r="J35" s="130">
        <v>50.16</v>
      </c>
      <c r="K35" s="83">
        <f t="shared" si="4"/>
        <v>587.78599999999994</v>
      </c>
      <c r="L35" s="20">
        <v>587786</v>
      </c>
      <c r="M35" s="12">
        <f t="shared" si="6"/>
        <v>306</v>
      </c>
      <c r="N35" s="73" t="s">
        <v>212</v>
      </c>
      <c r="O35" s="52">
        <v>0.30599999999999999</v>
      </c>
    </row>
    <row r="36" spans="1:15" s="1" customFormat="1" ht="20.100000000000001" customHeight="1" thickBot="1" x14ac:dyDescent="0.3">
      <c r="A36" s="123" t="s">
        <v>1</v>
      </c>
      <c r="B36" s="110">
        <f t="shared" si="2"/>
        <v>798.53499999999997</v>
      </c>
      <c r="C36" s="112">
        <f t="shared" si="3"/>
        <v>92.943256467915319</v>
      </c>
      <c r="D36" s="108">
        <f t="shared" ref="D36:D68" si="8">B36/K36</f>
        <v>0.14259441532959383</v>
      </c>
      <c r="E36" s="109">
        <f t="shared" si="1"/>
        <v>3.2553363346628519E-2</v>
      </c>
      <c r="F36" s="115">
        <f t="shared" si="5"/>
        <v>0.30133396226415093</v>
      </c>
      <c r="G36" s="62" t="s">
        <v>1</v>
      </c>
      <c r="H36" s="129">
        <v>798.53499999999997</v>
      </c>
      <c r="I36" s="129">
        <v>92.943256467915319</v>
      </c>
      <c r="J36" s="130">
        <v>25.995000000000001</v>
      </c>
      <c r="K36" s="86">
        <f t="shared" si="4"/>
        <v>5600.0439999999999</v>
      </c>
      <c r="L36" s="20">
        <v>5600044</v>
      </c>
      <c r="M36" s="80">
        <f t="shared" si="6"/>
        <v>2650</v>
      </c>
      <c r="N36" s="74" t="s">
        <v>213</v>
      </c>
      <c r="O36" s="53">
        <v>2.65</v>
      </c>
    </row>
    <row r="37" spans="1:15" s="1" customFormat="1" ht="20.100000000000001" customHeight="1" x14ac:dyDescent="0.25">
      <c r="A37" s="120" t="s">
        <v>14</v>
      </c>
      <c r="B37" s="94">
        <f t="shared" si="2"/>
        <v>1947.212</v>
      </c>
      <c r="C37" s="95">
        <f t="shared" si="3"/>
        <v>69.584738336980749</v>
      </c>
      <c r="D37" s="96">
        <f t="shared" si="8"/>
        <v>0.11700552311698101</v>
      </c>
      <c r="E37" s="97">
        <f t="shared" si="1"/>
        <v>0.90265209951458802</v>
      </c>
      <c r="F37" s="98">
        <f t="shared" si="5"/>
        <v>0.16555109675225302</v>
      </c>
      <c r="G37" s="63" t="s">
        <v>173</v>
      </c>
      <c r="H37" s="128">
        <v>1947.212</v>
      </c>
      <c r="I37" s="128">
        <v>69.584738336980749</v>
      </c>
      <c r="J37" s="127">
        <v>1757.655</v>
      </c>
      <c r="K37" s="82">
        <f>SUM(K38:K45)</f>
        <v>16642.052</v>
      </c>
      <c r="L37" s="19">
        <v>16642052</v>
      </c>
      <c r="M37" s="22">
        <f>SUM(M38:M45)</f>
        <v>11762</v>
      </c>
      <c r="N37" s="75" t="s">
        <v>14</v>
      </c>
      <c r="O37" s="51">
        <v>11.762</v>
      </c>
    </row>
    <row r="38" spans="1:15" s="1" customFormat="1" ht="20.100000000000001" customHeight="1" x14ac:dyDescent="0.25">
      <c r="A38" s="121" t="s">
        <v>24</v>
      </c>
      <c r="B38" s="99">
        <f t="shared" si="2"/>
        <v>99.572000000000003</v>
      </c>
      <c r="C38" s="106">
        <f t="shared" si="3"/>
        <v>59.463010295487663</v>
      </c>
      <c r="D38" s="104">
        <f t="shared" si="8"/>
        <v>0.19994979768466922</v>
      </c>
      <c r="E38" s="105">
        <f t="shared" si="1"/>
        <v>0.75360543124573165</v>
      </c>
      <c r="F38" s="133">
        <f t="shared" si="5"/>
        <v>0.49293069306930692</v>
      </c>
      <c r="G38" s="61" t="s">
        <v>174</v>
      </c>
      <c r="H38" s="129">
        <v>99.572000000000003</v>
      </c>
      <c r="I38" s="129">
        <v>59.463010295487663</v>
      </c>
      <c r="J38" s="130">
        <v>75.037999999999997</v>
      </c>
      <c r="K38" s="83">
        <f t="shared" si="4"/>
        <v>497.98500000000001</v>
      </c>
      <c r="L38" s="20">
        <v>497985</v>
      </c>
      <c r="M38" s="12">
        <f t="shared" si="6"/>
        <v>202</v>
      </c>
      <c r="N38" s="73" t="s">
        <v>215</v>
      </c>
      <c r="O38" s="52">
        <v>0.20200000000000001</v>
      </c>
    </row>
    <row r="39" spans="1:15" s="1" customFormat="1" ht="20.100000000000001" customHeight="1" x14ac:dyDescent="0.25">
      <c r="A39" s="121" t="s">
        <v>25</v>
      </c>
      <c r="B39" s="99">
        <f t="shared" si="2"/>
        <v>19.108000000000001</v>
      </c>
      <c r="C39" s="106">
        <f t="shared" si="3"/>
        <v>99.412101347484523</v>
      </c>
      <c r="D39" s="101">
        <f t="shared" si="8"/>
        <v>7.2246609422911875E-2</v>
      </c>
      <c r="E39" s="102">
        <f t="shared" si="1"/>
        <v>0.9437408415323425</v>
      </c>
      <c r="F39" s="103">
        <f t="shared" si="5"/>
        <v>0.15923333333333334</v>
      </c>
      <c r="G39" s="61" t="s">
        <v>175</v>
      </c>
      <c r="H39" s="129">
        <v>19.108000000000001</v>
      </c>
      <c r="I39" s="129">
        <v>99.412101347484523</v>
      </c>
      <c r="J39" s="130">
        <v>18.033000000000001</v>
      </c>
      <c r="K39" s="83">
        <f t="shared" si="4"/>
        <v>264.483</v>
      </c>
      <c r="L39" s="20">
        <v>264483</v>
      </c>
      <c r="M39" s="12">
        <f t="shared" si="6"/>
        <v>120</v>
      </c>
      <c r="N39" s="73" t="s">
        <v>216</v>
      </c>
      <c r="O39" s="52">
        <v>0.12</v>
      </c>
    </row>
    <row r="40" spans="1:15" s="1" customFormat="1" ht="20.100000000000001" customHeight="1" x14ac:dyDescent="0.25">
      <c r="A40" s="121" t="s">
        <v>90</v>
      </c>
      <c r="B40" s="99">
        <f t="shared" si="2"/>
        <v>232.53299999999999</v>
      </c>
      <c r="C40" s="106">
        <f t="shared" si="3"/>
        <v>76.814294350243287</v>
      </c>
      <c r="D40" s="101">
        <f t="shared" si="8"/>
        <v>0.12131280959722036</v>
      </c>
      <c r="E40" s="102">
        <f t="shared" si="1"/>
        <v>0.921318694550881</v>
      </c>
      <c r="F40" s="103">
        <f t="shared" si="5"/>
        <v>0.23393661971830984</v>
      </c>
      <c r="G40" s="64" t="s">
        <v>90</v>
      </c>
      <c r="H40" s="129">
        <v>232.53299999999999</v>
      </c>
      <c r="I40" s="129">
        <v>76.814294350243287</v>
      </c>
      <c r="J40" s="130">
        <v>214.23699999999999</v>
      </c>
      <c r="K40" s="83">
        <f t="shared" si="4"/>
        <v>1916.8050000000001</v>
      </c>
      <c r="L40" s="20">
        <v>1916805</v>
      </c>
      <c r="M40" s="12">
        <f t="shared" si="6"/>
        <v>994</v>
      </c>
      <c r="N40" s="73" t="s">
        <v>219</v>
      </c>
      <c r="O40" s="52">
        <v>0.99399999999999999</v>
      </c>
    </row>
    <row r="41" spans="1:15" s="1" customFormat="1" ht="20.100000000000001" customHeight="1" x14ac:dyDescent="0.25">
      <c r="A41" s="121" t="s">
        <v>2</v>
      </c>
      <c r="B41" s="107">
        <f t="shared" si="2"/>
        <v>836.39300000000003</v>
      </c>
      <c r="C41" s="106">
        <f t="shared" si="3"/>
        <v>58.359935331849904</v>
      </c>
      <c r="D41" s="101">
        <f t="shared" si="8"/>
        <v>0.14372631284104997</v>
      </c>
      <c r="E41" s="102">
        <f t="shared" si="1"/>
        <v>0.90146498117511742</v>
      </c>
      <c r="F41" s="103">
        <f t="shared" si="5"/>
        <v>0.14811280325836729</v>
      </c>
      <c r="G41" s="64" t="s">
        <v>2</v>
      </c>
      <c r="H41" s="129">
        <v>836.39300000000003</v>
      </c>
      <c r="I41" s="129">
        <v>58.359935331849904</v>
      </c>
      <c r="J41" s="130">
        <v>753.97900000000004</v>
      </c>
      <c r="K41" s="83">
        <f t="shared" si="4"/>
        <v>5819.3450000000003</v>
      </c>
      <c r="L41" s="20">
        <v>5819345</v>
      </c>
      <c r="M41" s="12">
        <f t="shared" si="6"/>
        <v>5647</v>
      </c>
      <c r="N41" s="73" t="s">
        <v>218</v>
      </c>
      <c r="O41" s="52">
        <v>5.6470000000000002</v>
      </c>
    </row>
    <row r="42" spans="1:15" s="1" customFormat="1" ht="20.100000000000001" customHeight="1" x14ac:dyDescent="0.25">
      <c r="A42" s="121" t="s">
        <v>65</v>
      </c>
      <c r="B42" s="99">
        <f t="shared" si="2"/>
        <v>104.646</v>
      </c>
      <c r="C42" s="106">
        <f t="shared" si="3"/>
        <v>92.982300255899915</v>
      </c>
      <c r="D42" s="101">
        <f t="shared" si="8"/>
        <v>0.11008913721112989</v>
      </c>
      <c r="E42" s="102">
        <f t="shared" si="1"/>
        <v>0.99708541176920273</v>
      </c>
      <c r="F42" s="103">
        <f t="shared" si="5"/>
        <v>0.33756774193548389</v>
      </c>
      <c r="G42" s="61" t="s">
        <v>176</v>
      </c>
      <c r="H42" s="129">
        <v>104.646</v>
      </c>
      <c r="I42" s="129">
        <v>92.982300255899915</v>
      </c>
      <c r="J42" s="130">
        <v>104.34099999999999</v>
      </c>
      <c r="K42" s="83">
        <f t="shared" si="4"/>
        <v>950.55700000000002</v>
      </c>
      <c r="L42" s="20">
        <v>950557</v>
      </c>
      <c r="M42" s="12">
        <f t="shared" si="6"/>
        <v>310</v>
      </c>
      <c r="N42" s="73" t="s">
        <v>214</v>
      </c>
      <c r="O42" s="52">
        <v>0.31</v>
      </c>
    </row>
    <row r="43" spans="1:15" s="1" customFormat="1" ht="20.100000000000001" customHeight="1" x14ac:dyDescent="0.25">
      <c r="A43" s="121" t="s">
        <v>66</v>
      </c>
      <c r="B43" s="99">
        <f t="shared" si="2"/>
        <v>143.88999999999999</v>
      </c>
      <c r="C43" s="106">
        <f t="shared" si="3"/>
        <v>99.637844238399595</v>
      </c>
      <c r="D43" s="101">
        <f t="shared" si="8"/>
        <v>5.8253716412212352E-2</v>
      </c>
      <c r="E43" s="105">
        <f t="shared" si="1"/>
        <v>0.68451594968378637</v>
      </c>
      <c r="F43" s="103">
        <f t="shared" si="5"/>
        <v>0.1823700887198986</v>
      </c>
      <c r="G43" s="61" t="s">
        <v>177</v>
      </c>
      <c r="H43" s="129">
        <v>143.88999999999999</v>
      </c>
      <c r="I43" s="129">
        <v>99.637844238399595</v>
      </c>
      <c r="J43" s="130">
        <v>98.495000000000005</v>
      </c>
      <c r="K43" s="83">
        <f t="shared" si="4"/>
        <v>2470.0569999999998</v>
      </c>
      <c r="L43" s="20">
        <v>2470057</v>
      </c>
      <c r="M43" s="12">
        <f t="shared" si="6"/>
        <v>789</v>
      </c>
      <c r="N43" s="73" t="s">
        <v>217</v>
      </c>
      <c r="O43" s="52">
        <v>0.78900000000000003</v>
      </c>
    </row>
    <row r="44" spans="1:15" s="1" customFormat="1" ht="20.100000000000001" customHeight="1" x14ac:dyDescent="0.25">
      <c r="A44" s="121" t="s">
        <v>67</v>
      </c>
      <c r="B44" s="99">
        <f t="shared" si="2"/>
        <v>478.27199999999999</v>
      </c>
      <c r="C44" s="106">
        <f t="shared" si="3"/>
        <v>94.943463346461698</v>
      </c>
      <c r="D44" s="101">
        <f t="shared" si="8"/>
        <v>0.11484370328873705</v>
      </c>
      <c r="E44" s="102">
        <f t="shared" si="1"/>
        <v>0.96333048976314728</v>
      </c>
      <c r="F44" s="103">
        <f t="shared" si="5"/>
        <v>0.15183238095238094</v>
      </c>
      <c r="G44" s="64" t="s">
        <v>97</v>
      </c>
      <c r="H44" s="129">
        <v>478.27199999999999</v>
      </c>
      <c r="I44" s="129">
        <v>94.943463346461698</v>
      </c>
      <c r="J44" s="130">
        <v>460.73399999999998</v>
      </c>
      <c r="K44" s="83">
        <f t="shared" si="4"/>
        <v>4164.5469999999996</v>
      </c>
      <c r="L44" s="20">
        <v>4164547</v>
      </c>
      <c r="M44" s="12">
        <f t="shared" si="6"/>
        <v>3150</v>
      </c>
      <c r="N44" s="73" t="s">
        <v>220</v>
      </c>
      <c r="O44" s="52">
        <v>3.15</v>
      </c>
    </row>
    <row r="45" spans="1:15" s="1" customFormat="1" ht="20.100000000000001" customHeight="1" thickBot="1" x14ac:dyDescent="0.3">
      <c r="A45" s="124" t="s">
        <v>91</v>
      </c>
      <c r="B45" s="111">
        <f t="shared" si="2"/>
        <v>32.798000000000002</v>
      </c>
      <c r="C45" s="112">
        <f t="shared" si="3"/>
        <v>28.501659801519022</v>
      </c>
      <c r="D45" s="108">
        <f t="shared" si="8"/>
        <v>5.8749034970346052E-2</v>
      </c>
      <c r="E45" s="102">
        <f t="shared" si="1"/>
        <v>1</v>
      </c>
      <c r="F45" s="103">
        <f t="shared" si="5"/>
        <v>5.9632727272727275E-2</v>
      </c>
      <c r="G45" s="64" t="s">
        <v>91</v>
      </c>
      <c r="H45" s="129">
        <v>32.798000000000002</v>
      </c>
      <c r="I45" s="129">
        <v>28.501659801519022</v>
      </c>
      <c r="J45" s="130">
        <v>32.798000000000002</v>
      </c>
      <c r="K45" s="84">
        <f t="shared" si="4"/>
        <v>558.27300000000002</v>
      </c>
      <c r="L45" s="20">
        <v>558273</v>
      </c>
      <c r="M45" s="18">
        <f t="shared" si="6"/>
        <v>550</v>
      </c>
      <c r="N45" s="74" t="s">
        <v>221</v>
      </c>
      <c r="O45" s="53">
        <v>0.55000000000000004</v>
      </c>
    </row>
    <row r="46" spans="1:15" s="1" customFormat="1" ht="20.100000000000001" customHeight="1" x14ac:dyDescent="0.25">
      <c r="A46" s="120" t="s">
        <v>15</v>
      </c>
      <c r="B46" s="94">
        <f t="shared" si="2"/>
        <v>1964.8009999999999</v>
      </c>
      <c r="C46" s="95">
        <f t="shared" si="3"/>
        <v>191.81028675857573</v>
      </c>
      <c r="D46" s="96">
        <f t="shared" si="8"/>
        <v>0.19251939841637977</v>
      </c>
      <c r="E46" s="97">
        <f t="shared" si="1"/>
        <v>0.82796171215303738</v>
      </c>
      <c r="F46" s="98">
        <f t="shared" si="5"/>
        <v>0.39684932336901635</v>
      </c>
      <c r="G46" s="60" t="s">
        <v>98</v>
      </c>
      <c r="H46" s="128">
        <v>1964.8009999999999</v>
      </c>
      <c r="I46" s="128">
        <v>191.81028675857573</v>
      </c>
      <c r="J46" s="127">
        <v>1626.78</v>
      </c>
      <c r="K46" s="87">
        <f>SUM(K47:K53)</f>
        <v>10205.730000000001</v>
      </c>
      <c r="L46" s="19">
        <v>10205730</v>
      </c>
      <c r="M46" s="22">
        <f>SUM(M47:M53)</f>
        <v>4951</v>
      </c>
      <c r="N46" s="75" t="s">
        <v>15</v>
      </c>
      <c r="O46" s="51">
        <v>4.9509999999999996</v>
      </c>
    </row>
    <row r="47" spans="1:15" s="1" customFormat="1" ht="20.100000000000001" customHeight="1" x14ac:dyDescent="0.25">
      <c r="A47" s="121" t="s">
        <v>26</v>
      </c>
      <c r="B47" s="107">
        <f t="shared" si="2"/>
        <v>731.18700000000001</v>
      </c>
      <c r="C47" s="100">
        <f t="shared" si="3"/>
        <v>559.1953012075835</v>
      </c>
      <c r="D47" s="104">
        <f t="shared" si="8"/>
        <v>0.22779965362122837</v>
      </c>
      <c r="E47" s="102">
        <f t="shared" si="1"/>
        <v>0.91163272870004519</v>
      </c>
      <c r="F47" s="133">
        <f t="shared" si="5"/>
        <v>0.56331818181818183</v>
      </c>
      <c r="G47" s="64" t="s">
        <v>99</v>
      </c>
      <c r="H47" s="129">
        <v>731.18700000000001</v>
      </c>
      <c r="I47" s="129">
        <v>559.1953012075835</v>
      </c>
      <c r="J47" s="130">
        <v>666.57399999999996</v>
      </c>
      <c r="K47" s="83">
        <f t="shared" si="4"/>
        <v>3209.7809999999999</v>
      </c>
      <c r="L47" s="20">
        <v>3209781</v>
      </c>
      <c r="M47" s="12">
        <f t="shared" si="6"/>
        <v>1298</v>
      </c>
      <c r="N47" s="73" t="s">
        <v>222</v>
      </c>
      <c r="O47" s="52">
        <v>1.298</v>
      </c>
    </row>
    <row r="48" spans="1:15" s="1" customFormat="1" ht="20.100000000000001" customHeight="1" x14ac:dyDescent="0.25">
      <c r="A48" s="121" t="s">
        <v>27</v>
      </c>
      <c r="B48" s="99">
        <f t="shared" si="2"/>
        <v>23.15</v>
      </c>
      <c r="C48" s="100">
        <f t="shared" si="3"/>
        <v>126.35083506167449</v>
      </c>
      <c r="D48" s="101">
        <f t="shared" si="8"/>
        <v>4.4598306998177538E-2</v>
      </c>
      <c r="E48" s="102">
        <f t="shared" si="1"/>
        <v>0.96807775377969774</v>
      </c>
      <c r="F48" s="103">
        <f t="shared" si="5"/>
        <v>5.1905829596412552E-2</v>
      </c>
      <c r="G48" s="61" t="s">
        <v>100</v>
      </c>
      <c r="H48" s="129">
        <v>23.15</v>
      </c>
      <c r="I48" s="129">
        <v>126.35083506167449</v>
      </c>
      <c r="J48" s="130">
        <v>22.411000000000001</v>
      </c>
      <c r="K48" s="83">
        <f t="shared" si="4"/>
        <v>519.07799999999997</v>
      </c>
      <c r="L48" s="20">
        <v>519078</v>
      </c>
      <c r="M48" s="12">
        <f t="shared" si="6"/>
        <v>446</v>
      </c>
      <c r="N48" s="73" t="s">
        <v>223</v>
      </c>
      <c r="O48" s="52">
        <v>0.44600000000000001</v>
      </c>
    </row>
    <row r="49" spans="1:15" s="1" customFormat="1" ht="18.75" customHeight="1" x14ac:dyDescent="0.25">
      <c r="A49" s="121" t="s">
        <v>28</v>
      </c>
      <c r="B49" s="99">
        <f t="shared" si="2"/>
        <v>90.710999999999999</v>
      </c>
      <c r="C49" s="100">
        <f t="shared" si="3"/>
        <v>153.33164300202839</v>
      </c>
      <c r="D49" s="101">
        <f t="shared" si="8"/>
        <v>0.10042556677656415</v>
      </c>
      <c r="E49" s="105">
        <f t="shared" si="1"/>
        <v>0.84592827771714563</v>
      </c>
      <c r="F49" s="103">
        <f t="shared" si="5"/>
        <v>0.15666839378238342</v>
      </c>
      <c r="G49" s="61" t="s">
        <v>101</v>
      </c>
      <c r="H49" s="129">
        <v>90.710999999999999</v>
      </c>
      <c r="I49" s="129">
        <v>153.33164300202839</v>
      </c>
      <c r="J49" s="130">
        <v>76.734999999999999</v>
      </c>
      <c r="K49" s="83">
        <f t="shared" si="4"/>
        <v>903.26599999999996</v>
      </c>
      <c r="L49" s="20">
        <v>903266</v>
      </c>
      <c r="M49" s="12">
        <f t="shared" si="6"/>
        <v>579</v>
      </c>
      <c r="N49" s="73" t="s">
        <v>270</v>
      </c>
      <c r="O49" s="52">
        <v>0.57899999999999996</v>
      </c>
    </row>
    <row r="50" spans="1:15" s="1" customFormat="1" ht="20.100000000000001" customHeight="1" x14ac:dyDescent="0.25">
      <c r="A50" s="121" t="s">
        <v>29</v>
      </c>
      <c r="B50" s="99">
        <f t="shared" si="2"/>
        <v>68.122</v>
      </c>
      <c r="C50" s="106">
        <f t="shared" si="3"/>
        <v>87.084691594758709</v>
      </c>
      <c r="D50" s="101">
        <f t="shared" si="8"/>
        <v>0.14542186472662688</v>
      </c>
      <c r="E50" s="102">
        <f t="shared" si="1"/>
        <v>0.99396670679075771</v>
      </c>
      <c r="F50" s="103">
        <f t="shared" si="5"/>
        <v>0.25901901140684408</v>
      </c>
      <c r="G50" s="61" t="s">
        <v>102</v>
      </c>
      <c r="H50" s="129">
        <v>68.122</v>
      </c>
      <c r="I50" s="129">
        <v>87.084691594758709</v>
      </c>
      <c r="J50" s="130">
        <v>67.710999999999999</v>
      </c>
      <c r="K50" s="83">
        <f t="shared" si="4"/>
        <v>468.44400000000002</v>
      </c>
      <c r="L50" s="20">
        <v>468444</v>
      </c>
      <c r="M50" s="12">
        <f t="shared" si="6"/>
        <v>263</v>
      </c>
      <c r="N50" s="73" t="s">
        <v>271</v>
      </c>
      <c r="O50" s="52">
        <v>0.26300000000000001</v>
      </c>
    </row>
    <row r="51" spans="1:15" s="1" customFormat="1" ht="20.100000000000001" customHeight="1" x14ac:dyDescent="0.25">
      <c r="A51" s="121" t="s">
        <v>89</v>
      </c>
      <c r="B51" s="99">
        <f t="shared" si="2"/>
        <v>144.73699999999999</v>
      </c>
      <c r="C51" s="100">
        <f t="shared" si="3"/>
        <v>109.69411729040668</v>
      </c>
      <c r="D51" s="104">
        <f t="shared" si="8"/>
        <v>0.21261465329314222</v>
      </c>
      <c r="E51" s="105">
        <f t="shared" si="1"/>
        <v>0.36462687495250007</v>
      </c>
      <c r="F51" s="133">
        <f t="shared" si="5"/>
        <v>0.51507829181494658</v>
      </c>
      <c r="G51" s="61" t="s">
        <v>103</v>
      </c>
      <c r="H51" s="129">
        <v>144.73699999999999</v>
      </c>
      <c r="I51" s="129">
        <v>109.69411729040668</v>
      </c>
      <c r="J51" s="130">
        <v>52.774999999999999</v>
      </c>
      <c r="K51" s="83">
        <f t="shared" si="4"/>
        <v>680.74800000000005</v>
      </c>
      <c r="L51" s="20">
        <v>680748</v>
      </c>
      <c r="M51" s="12">
        <f t="shared" si="6"/>
        <v>281</v>
      </c>
      <c r="N51" s="73" t="s">
        <v>272</v>
      </c>
      <c r="O51" s="52">
        <v>0.28100000000000003</v>
      </c>
    </row>
    <row r="52" spans="1:15" s="1" customFormat="1" ht="20.100000000000001" customHeight="1" x14ac:dyDescent="0.25">
      <c r="A52" s="121" t="s">
        <v>30</v>
      </c>
      <c r="B52" s="99">
        <f t="shared" si="2"/>
        <v>452.65100000000001</v>
      </c>
      <c r="C52" s="100">
        <f t="shared" si="3"/>
        <v>151.86063676317644</v>
      </c>
      <c r="D52" s="104">
        <f t="shared" si="8"/>
        <v>0.29523111330549195</v>
      </c>
      <c r="E52" s="102">
        <f t="shared" si="1"/>
        <v>0.91705530309222771</v>
      </c>
      <c r="F52" s="133">
        <f t="shared" si="5"/>
        <v>0.5427470023980816</v>
      </c>
      <c r="G52" s="61" t="s">
        <v>104</v>
      </c>
      <c r="H52" s="129">
        <v>452.65100000000001</v>
      </c>
      <c r="I52" s="129">
        <v>151.86063676317644</v>
      </c>
      <c r="J52" s="130">
        <v>415.10599999999999</v>
      </c>
      <c r="K52" s="83">
        <f t="shared" si="4"/>
        <v>1533.2090000000001</v>
      </c>
      <c r="L52" s="20">
        <v>1533209</v>
      </c>
      <c r="M52" s="12">
        <f t="shared" si="6"/>
        <v>834</v>
      </c>
      <c r="N52" s="73" t="s">
        <v>225</v>
      </c>
      <c r="O52" s="52">
        <v>0.83399999999999996</v>
      </c>
    </row>
    <row r="53" spans="1:15" s="1" customFormat="1" ht="20.100000000000001" customHeight="1" thickBot="1" x14ac:dyDescent="0.3">
      <c r="A53" s="121" t="s">
        <v>3</v>
      </c>
      <c r="B53" s="99">
        <f t="shared" si="2"/>
        <v>454.24299999999999</v>
      </c>
      <c r="C53" s="100">
        <f t="shared" si="3"/>
        <v>147.54568546055751</v>
      </c>
      <c r="D53" s="113">
        <f t="shared" si="8"/>
        <v>0.15711205435520978</v>
      </c>
      <c r="E53" s="114">
        <f t="shared" si="1"/>
        <v>0.71650636333416262</v>
      </c>
      <c r="F53" s="103">
        <f t="shared" si="5"/>
        <v>0.36339440000000001</v>
      </c>
      <c r="G53" s="61" t="s">
        <v>3</v>
      </c>
      <c r="H53" s="129">
        <v>454.24299999999999</v>
      </c>
      <c r="I53" s="129">
        <v>147.54568546055751</v>
      </c>
      <c r="J53" s="130">
        <v>325.46800000000002</v>
      </c>
      <c r="K53" s="86">
        <f t="shared" si="4"/>
        <v>2891.2040000000002</v>
      </c>
      <c r="L53" s="20">
        <v>2891204</v>
      </c>
      <c r="M53" s="24">
        <f t="shared" si="6"/>
        <v>1250</v>
      </c>
      <c r="N53" s="76" t="s">
        <v>224</v>
      </c>
      <c r="O53" s="53">
        <v>1.25</v>
      </c>
    </row>
    <row r="54" spans="1:15" s="1" customFormat="1" ht="20.100000000000001" customHeight="1" x14ac:dyDescent="0.25">
      <c r="A54" s="120" t="s">
        <v>16</v>
      </c>
      <c r="B54" s="94">
        <f t="shared" si="2"/>
        <v>4369.5249999999996</v>
      </c>
      <c r="C54" s="95">
        <f t="shared" si="3"/>
        <v>110.768249912225</v>
      </c>
      <c r="D54" s="96">
        <f t="shared" si="8"/>
        <v>0.15233718135188806</v>
      </c>
      <c r="E54" s="97">
        <f t="shared" si="1"/>
        <v>0.77057368935982751</v>
      </c>
      <c r="F54" s="98">
        <f t="shared" si="5"/>
        <v>0.23240918036274663</v>
      </c>
      <c r="G54" s="63" t="s">
        <v>105</v>
      </c>
      <c r="H54" s="128">
        <v>4369.5249999999996</v>
      </c>
      <c r="I54" s="128">
        <v>110.768249912225</v>
      </c>
      <c r="J54" s="127">
        <v>3367.0410000000002</v>
      </c>
      <c r="K54" s="88">
        <f>SUM(K55:K68)</f>
        <v>28683.247000000003</v>
      </c>
      <c r="L54" s="19">
        <v>28683247</v>
      </c>
      <c r="M54" s="23">
        <f>SUM(M55:M68)</f>
        <v>18801</v>
      </c>
      <c r="N54" s="72" t="s">
        <v>16</v>
      </c>
      <c r="O54" s="51">
        <v>18.800999999999998</v>
      </c>
    </row>
    <row r="55" spans="1:15" s="1" customFormat="1" ht="20.100000000000001" customHeight="1" x14ac:dyDescent="0.25">
      <c r="A55" s="121" t="s">
        <v>31</v>
      </c>
      <c r="B55" s="99">
        <f t="shared" si="2"/>
        <v>557.29100000000005</v>
      </c>
      <c r="C55" s="100">
        <f t="shared" si="3"/>
        <v>120.62053590753646</v>
      </c>
      <c r="D55" s="101">
        <f t="shared" si="8"/>
        <v>0.13667132627035514</v>
      </c>
      <c r="E55" s="105">
        <f t="shared" si="1"/>
        <v>0.82887575790744861</v>
      </c>
      <c r="F55" s="103">
        <f t="shared" si="5"/>
        <v>0.18891220338983053</v>
      </c>
      <c r="G55" s="62" t="s">
        <v>106</v>
      </c>
      <c r="H55" s="129">
        <v>557.29100000000005</v>
      </c>
      <c r="I55" s="129">
        <v>120.62053590753646</v>
      </c>
      <c r="J55" s="130">
        <v>461.92500000000001</v>
      </c>
      <c r="K55" s="83">
        <f t="shared" si="4"/>
        <v>4077.6</v>
      </c>
      <c r="L55" s="20">
        <v>4077600</v>
      </c>
      <c r="M55" s="12">
        <f t="shared" si="6"/>
        <v>2950</v>
      </c>
      <c r="N55" s="73" t="s">
        <v>227</v>
      </c>
      <c r="O55" s="52">
        <v>2.95</v>
      </c>
    </row>
    <row r="56" spans="1:15" s="1" customFormat="1" ht="20.100000000000001" customHeight="1" x14ac:dyDescent="0.25">
      <c r="A56" s="121" t="s">
        <v>32</v>
      </c>
      <c r="B56" s="99">
        <f t="shared" si="2"/>
        <v>89.68</v>
      </c>
      <c r="C56" s="106">
        <f t="shared" si="3"/>
        <v>70.220496116261586</v>
      </c>
      <c r="D56" s="101">
        <f t="shared" si="8"/>
        <v>0.13338866404589475</v>
      </c>
      <c r="E56" s="105">
        <f t="shared" si="1"/>
        <v>0.67979482604817121</v>
      </c>
      <c r="F56" s="103">
        <f t="shared" si="5"/>
        <v>0.1876150627615063</v>
      </c>
      <c r="G56" s="61" t="s">
        <v>107</v>
      </c>
      <c r="H56" s="129">
        <v>89.68</v>
      </c>
      <c r="I56" s="129">
        <v>70.220496116261586</v>
      </c>
      <c r="J56" s="130">
        <v>60.963999999999999</v>
      </c>
      <c r="K56" s="83">
        <f t="shared" si="4"/>
        <v>672.32100000000003</v>
      </c>
      <c r="L56" s="20">
        <v>672321</v>
      </c>
      <c r="M56" s="12">
        <f t="shared" si="6"/>
        <v>478</v>
      </c>
      <c r="N56" s="73" t="s">
        <v>228</v>
      </c>
      <c r="O56" s="52">
        <v>0.47799999999999998</v>
      </c>
    </row>
    <row r="57" spans="1:15" s="1" customFormat="1" ht="20.100000000000001" customHeight="1" x14ac:dyDescent="0.25">
      <c r="A57" s="121" t="s">
        <v>33</v>
      </c>
      <c r="B57" s="99">
        <f t="shared" si="2"/>
        <v>64.66</v>
      </c>
      <c r="C57" s="106">
        <f t="shared" si="3"/>
        <v>81.891638592669523</v>
      </c>
      <c r="D57" s="101">
        <f t="shared" si="8"/>
        <v>8.3824556991235102E-2</v>
      </c>
      <c r="E57" s="105">
        <f t="shared" si="1"/>
        <v>0.84228270955768647</v>
      </c>
      <c r="F57" s="103">
        <f t="shared" si="5"/>
        <v>0.15580722891566265</v>
      </c>
      <c r="G57" s="61" t="s">
        <v>108</v>
      </c>
      <c r="H57" s="129">
        <v>64.66</v>
      </c>
      <c r="I57" s="129">
        <v>81.891638592669523</v>
      </c>
      <c r="J57" s="130">
        <v>54.462000000000003</v>
      </c>
      <c r="K57" s="83">
        <f t="shared" si="4"/>
        <v>771.37300000000005</v>
      </c>
      <c r="L57" s="20">
        <v>771373</v>
      </c>
      <c r="M57" s="12">
        <f t="shared" si="6"/>
        <v>415</v>
      </c>
      <c r="N57" s="73" t="s">
        <v>229</v>
      </c>
      <c r="O57" s="52">
        <v>0.41499999999999998</v>
      </c>
    </row>
    <row r="58" spans="1:15" s="1" customFormat="1" ht="21.75" customHeight="1" x14ac:dyDescent="0.25">
      <c r="A58" s="121" t="s">
        <v>279</v>
      </c>
      <c r="B58" s="107">
        <f t="shared" si="2"/>
        <v>1225.4559999999999</v>
      </c>
      <c r="C58" s="100">
        <f t="shared" si="3"/>
        <v>119.08695749351583</v>
      </c>
      <c r="D58" s="104">
        <f t="shared" si="8"/>
        <v>0.30623959016649482</v>
      </c>
      <c r="E58" s="102">
        <f t="shared" si="1"/>
        <v>0.90831657766578333</v>
      </c>
      <c r="F58" s="133">
        <f t="shared" si="5"/>
        <v>0.41611409168081492</v>
      </c>
      <c r="G58" s="61" t="s">
        <v>109</v>
      </c>
      <c r="H58" s="129">
        <v>1225.4559999999999</v>
      </c>
      <c r="I58" s="129">
        <v>119.08695749351583</v>
      </c>
      <c r="J58" s="130">
        <v>1113.1020000000001</v>
      </c>
      <c r="K58" s="83">
        <f t="shared" si="4"/>
        <v>4001.625</v>
      </c>
      <c r="L58" s="20">
        <v>4001625</v>
      </c>
      <c r="M58" s="12">
        <f t="shared" si="6"/>
        <v>2945</v>
      </c>
      <c r="N58" s="73" t="s">
        <v>230</v>
      </c>
      <c r="O58" s="52">
        <v>2.9449999999999998</v>
      </c>
    </row>
    <row r="59" spans="1:15" s="1" customFormat="1" ht="20.100000000000001" customHeight="1" x14ac:dyDescent="0.25">
      <c r="A59" s="121" t="s">
        <v>34</v>
      </c>
      <c r="B59" s="99">
        <f t="shared" si="2"/>
        <v>371.96100000000001</v>
      </c>
      <c r="C59" s="106">
        <f t="shared" si="3"/>
        <v>92.739852398523979</v>
      </c>
      <c r="D59" s="104">
        <f t="shared" si="8"/>
        <v>0.2579030973110783</v>
      </c>
      <c r="E59" s="105">
        <f t="shared" si="1"/>
        <v>0.50024868198547701</v>
      </c>
      <c r="F59" s="133">
        <f t="shared" si="5"/>
        <v>0.44071208530805689</v>
      </c>
      <c r="G59" s="61" t="s">
        <v>110</v>
      </c>
      <c r="H59" s="129">
        <v>371.96100000000001</v>
      </c>
      <c r="I59" s="129">
        <v>92.739852398523979</v>
      </c>
      <c r="J59" s="130">
        <v>186.07300000000001</v>
      </c>
      <c r="K59" s="83">
        <f t="shared" si="4"/>
        <v>1442.251</v>
      </c>
      <c r="L59" s="20">
        <v>1442251</v>
      </c>
      <c r="M59" s="12">
        <f t="shared" si="6"/>
        <v>844</v>
      </c>
      <c r="N59" s="73" t="s">
        <v>237</v>
      </c>
      <c r="O59" s="52">
        <v>0.84399999999999997</v>
      </c>
    </row>
    <row r="60" spans="1:15" s="1" customFormat="1" ht="20.100000000000001" customHeight="1" x14ac:dyDescent="0.25">
      <c r="A60" s="121" t="s">
        <v>35</v>
      </c>
      <c r="B60" s="99">
        <f t="shared" si="2"/>
        <v>256.61599999999999</v>
      </c>
      <c r="C60" s="106">
        <f t="shared" si="3"/>
        <v>95.843075153316946</v>
      </c>
      <c r="D60" s="104">
        <f t="shared" si="8"/>
        <v>0.21873596226315381</v>
      </c>
      <c r="E60" s="105">
        <f t="shared" si="1"/>
        <v>0.25783661190260937</v>
      </c>
      <c r="F60" s="103">
        <f t="shared" si="5"/>
        <v>0.32773435504469983</v>
      </c>
      <c r="G60" s="61" t="s">
        <v>111</v>
      </c>
      <c r="H60" s="129">
        <v>256.61599999999999</v>
      </c>
      <c r="I60" s="129">
        <v>95.843075153316946</v>
      </c>
      <c r="J60" s="130">
        <v>66.165000000000006</v>
      </c>
      <c r="K60" s="83">
        <f t="shared" si="4"/>
        <v>1173.1769999999999</v>
      </c>
      <c r="L60" s="20">
        <v>1173177</v>
      </c>
      <c r="M60" s="12">
        <f t="shared" si="6"/>
        <v>783</v>
      </c>
      <c r="N60" s="73" t="s">
        <v>239</v>
      </c>
      <c r="O60" s="52">
        <v>0.78300000000000003</v>
      </c>
    </row>
    <row r="61" spans="1:15" s="1" customFormat="1" ht="20.100000000000001" customHeight="1" x14ac:dyDescent="0.25">
      <c r="A61" s="121" t="s">
        <v>4</v>
      </c>
      <c r="B61" s="99">
        <f t="shared" si="2"/>
        <v>248.78100000000001</v>
      </c>
      <c r="C61" s="106">
        <f t="shared" si="3"/>
        <v>75.630198453232154</v>
      </c>
      <c r="D61" s="101">
        <f t="shared" si="8"/>
        <v>9.9181055928354564E-2</v>
      </c>
      <c r="E61" s="102">
        <f t="shared" si="1"/>
        <v>0.94771304882607588</v>
      </c>
      <c r="F61" s="103">
        <f t="shared" si="5"/>
        <v>0.17372974860335197</v>
      </c>
      <c r="G61" s="61" t="s">
        <v>4</v>
      </c>
      <c r="H61" s="129">
        <v>248.78100000000001</v>
      </c>
      <c r="I61" s="129">
        <v>75.630198453232154</v>
      </c>
      <c r="J61" s="130">
        <v>235.773</v>
      </c>
      <c r="K61" s="83">
        <f t="shared" si="4"/>
        <v>2508.3519999999999</v>
      </c>
      <c r="L61" s="20">
        <v>2508352</v>
      </c>
      <c r="M61" s="12">
        <f t="shared" si="6"/>
        <v>1432</v>
      </c>
      <c r="N61" s="73" t="s">
        <v>234</v>
      </c>
      <c r="O61" s="52">
        <v>1.4319999999999999</v>
      </c>
    </row>
    <row r="62" spans="1:15" s="1" customFormat="1" ht="20.100000000000001" customHeight="1" x14ac:dyDescent="0.25">
      <c r="A62" s="121" t="s">
        <v>68</v>
      </c>
      <c r="B62" s="99">
        <f t="shared" si="2"/>
        <v>82.35</v>
      </c>
      <c r="C62" s="106">
        <f t="shared" si="3"/>
        <v>89.775316421197218</v>
      </c>
      <c r="D62" s="101">
        <f t="shared" si="8"/>
        <v>7.2356674914243926E-2</v>
      </c>
      <c r="E62" s="102">
        <f t="shared" si="1"/>
        <v>0.99396478445658776</v>
      </c>
      <c r="F62" s="103">
        <f t="shared" si="5"/>
        <v>0.13817114093959731</v>
      </c>
      <c r="G62" s="61" t="s">
        <v>112</v>
      </c>
      <c r="H62" s="129">
        <v>82.35</v>
      </c>
      <c r="I62" s="129">
        <v>89.775316421197218</v>
      </c>
      <c r="J62" s="130">
        <v>81.852999999999994</v>
      </c>
      <c r="K62" s="83">
        <f t="shared" si="4"/>
        <v>1138.1120000000001</v>
      </c>
      <c r="L62" s="20">
        <v>1138112</v>
      </c>
      <c r="M62" s="12">
        <f t="shared" si="6"/>
        <v>596</v>
      </c>
      <c r="N62" s="73" t="s">
        <v>226</v>
      </c>
      <c r="O62" s="52">
        <v>0.59599999999999997</v>
      </c>
    </row>
    <row r="63" spans="1:15" s="1" customFormat="1" ht="20.100000000000001" customHeight="1" x14ac:dyDescent="0.25">
      <c r="A63" s="125" t="s">
        <v>69</v>
      </c>
      <c r="B63" s="99">
        <f t="shared" si="2"/>
        <v>507.637</v>
      </c>
      <c r="C63" s="100">
        <f t="shared" si="3"/>
        <v>129.06758265087933</v>
      </c>
      <c r="D63" s="101">
        <f t="shared" si="8"/>
        <v>0.16472003366844948</v>
      </c>
      <c r="E63" s="105">
        <f t="shared" si="1"/>
        <v>0.60216453883385168</v>
      </c>
      <c r="F63" s="103">
        <f t="shared" si="5"/>
        <v>0.29377141203703705</v>
      </c>
      <c r="G63" s="61" t="s">
        <v>113</v>
      </c>
      <c r="H63" s="129">
        <v>507.637</v>
      </c>
      <c r="I63" s="129">
        <v>129.06758265087933</v>
      </c>
      <c r="J63" s="130">
        <v>305.68099999999998</v>
      </c>
      <c r="K63" s="83">
        <f t="shared" si="4"/>
        <v>3081.817</v>
      </c>
      <c r="L63" s="20">
        <v>3081817</v>
      </c>
      <c r="M63" s="12">
        <f t="shared" si="6"/>
        <v>1728</v>
      </c>
      <c r="N63" s="73" t="s">
        <v>231</v>
      </c>
      <c r="O63" s="52">
        <v>1.728</v>
      </c>
    </row>
    <row r="64" spans="1:15" s="1" customFormat="1" ht="20.100000000000001" customHeight="1" x14ac:dyDescent="0.25">
      <c r="A64" s="121" t="s">
        <v>70</v>
      </c>
      <c r="B64" s="99">
        <f t="shared" si="2"/>
        <v>203.55</v>
      </c>
      <c r="C64" s="100">
        <f t="shared" si="3"/>
        <v>125.83379182868553</v>
      </c>
      <c r="D64" s="101">
        <f t="shared" si="8"/>
        <v>0.1105422735268226</v>
      </c>
      <c r="E64" s="105">
        <f t="shared" si="1"/>
        <v>0.89657577990665671</v>
      </c>
      <c r="F64" s="103">
        <f t="shared" si="5"/>
        <v>0.17191722972972973</v>
      </c>
      <c r="G64" s="61" t="s">
        <v>114</v>
      </c>
      <c r="H64" s="129">
        <v>203.55</v>
      </c>
      <c r="I64" s="129">
        <v>125.83379182868553</v>
      </c>
      <c r="J64" s="130">
        <v>182.49799999999999</v>
      </c>
      <c r="K64" s="83">
        <f t="shared" si="4"/>
        <v>1841.377</v>
      </c>
      <c r="L64" s="20">
        <v>1841377</v>
      </c>
      <c r="M64" s="12">
        <f t="shared" si="6"/>
        <v>1184</v>
      </c>
      <c r="N64" s="73" t="s">
        <v>232</v>
      </c>
      <c r="O64" s="52">
        <v>1.1839999999999999</v>
      </c>
    </row>
    <row r="65" spans="1:15" s="1" customFormat="1" ht="20.100000000000001" customHeight="1" x14ac:dyDescent="0.25">
      <c r="A65" s="121" t="s">
        <v>71</v>
      </c>
      <c r="B65" s="99">
        <f t="shared" si="2"/>
        <v>129.42699999999999</v>
      </c>
      <c r="C65" s="100">
        <f t="shared" si="3"/>
        <v>101.84526526179947</v>
      </c>
      <c r="D65" s="101">
        <f t="shared" si="8"/>
        <v>0.10382325171725858</v>
      </c>
      <c r="E65" s="105">
        <f t="shared" si="1"/>
        <v>0.82183779273258284</v>
      </c>
      <c r="F65" s="103">
        <f t="shared" si="5"/>
        <v>0.13179938900203667</v>
      </c>
      <c r="G65" s="61" t="s">
        <v>115</v>
      </c>
      <c r="H65" s="129">
        <v>129.42699999999999</v>
      </c>
      <c r="I65" s="129">
        <v>101.84526526179947</v>
      </c>
      <c r="J65" s="130">
        <v>106.36799999999999</v>
      </c>
      <c r="K65" s="83">
        <f t="shared" si="4"/>
        <v>1246.6089999999999</v>
      </c>
      <c r="L65" s="20">
        <v>1246609</v>
      </c>
      <c r="M65" s="12">
        <f t="shared" si="6"/>
        <v>982</v>
      </c>
      <c r="N65" s="73" t="s">
        <v>233</v>
      </c>
      <c r="O65" s="52">
        <v>0.98199999999999998</v>
      </c>
    </row>
    <row r="66" spans="1:15" s="1" customFormat="1" ht="20.100000000000001" customHeight="1" x14ac:dyDescent="0.25">
      <c r="A66" s="121" t="s">
        <v>72</v>
      </c>
      <c r="B66" s="99">
        <f t="shared" si="2"/>
        <v>412.69400000000002</v>
      </c>
      <c r="C66" s="100">
        <f t="shared" si="3"/>
        <v>162.38525251332899</v>
      </c>
      <c r="D66" s="101">
        <f t="shared" si="8"/>
        <v>0.13131900353933249</v>
      </c>
      <c r="E66" s="105">
        <f t="shared" si="1"/>
        <v>0.74922339554245998</v>
      </c>
      <c r="F66" s="103">
        <f t="shared" si="5"/>
        <v>0.18640198735320687</v>
      </c>
      <c r="G66" s="61" t="s">
        <v>116</v>
      </c>
      <c r="H66" s="129">
        <v>412.69400000000002</v>
      </c>
      <c r="I66" s="129">
        <v>162.38525251332899</v>
      </c>
      <c r="J66" s="130">
        <v>309.2</v>
      </c>
      <c r="K66" s="83">
        <f t="shared" si="4"/>
        <v>3142.683</v>
      </c>
      <c r="L66" s="20">
        <v>3142683</v>
      </c>
      <c r="M66" s="12">
        <f t="shared" si="6"/>
        <v>2214</v>
      </c>
      <c r="N66" s="73" t="s">
        <v>235</v>
      </c>
      <c r="O66" s="52">
        <v>2.214</v>
      </c>
    </row>
    <row r="67" spans="1:15" s="1" customFormat="1" ht="20.100000000000001" customHeight="1" x14ac:dyDescent="0.25">
      <c r="A67" s="121" t="s">
        <v>73</v>
      </c>
      <c r="B67" s="99">
        <f t="shared" si="2"/>
        <v>130.75299999999999</v>
      </c>
      <c r="C67" s="100">
        <f t="shared" si="3"/>
        <v>122.01888799716306</v>
      </c>
      <c r="D67" s="101">
        <f t="shared" si="8"/>
        <v>5.4368417726150794E-2</v>
      </c>
      <c r="E67" s="102">
        <f>J67/B67</f>
        <v>0.97048633683357188</v>
      </c>
      <c r="F67" s="103">
        <f t="shared" si="5"/>
        <v>8.9864604810996548E-2</v>
      </c>
      <c r="G67" s="61" t="s">
        <v>117</v>
      </c>
      <c r="H67" s="129">
        <v>130.75299999999999</v>
      </c>
      <c r="I67" s="129">
        <v>122.01888799716306</v>
      </c>
      <c r="J67" s="130">
        <v>126.89400000000001</v>
      </c>
      <c r="K67" s="83">
        <f t="shared" si="4"/>
        <v>2404.944</v>
      </c>
      <c r="L67" s="20">
        <v>2404944</v>
      </c>
      <c r="M67" s="12">
        <f t="shared" si="6"/>
        <v>1455</v>
      </c>
      <c r="N67" s="73" t="s">
        <v>236</v>
      </c>
      <c r="O67" s="52">
        <v>1.4550000000000001</v>
      </c>
    </row>
    <row r="68" spans="1:15" s="1" customFormat="1" ht="20.100000000000001" customHeight="1" thickBot="1" x14ac:dyDescent="0.3">
      <c r="A68" s="124" t="s">
        <v>74</v>
      </c>
      <c r="B68" s="111">
        <f t="shared" si="2"/>
        <v>88.668999999999997</v>
      </c>
      <c r="C68" s="112">
        <f t="shared" si="3"/>
        <v>77.741635687732341</v>
      </c>
      <c r="D68" s="108">
        <f t="shared" si="8"/>
        <v>7.5079212129320255E-2</v>
      </c>
      <c r="E68" s="109">
        <f t="shared" ref="E68" si="9">J68/B68</f>
        <v>0.85805636693771214</v>
      </c>
      <c r="F68" s="115">
        <f t="shared" si="5"/>
        <v>0.11153333333333333</v>
      </c>
      <c r="G68" s="61" t="s">
        <v>118</v>
      </c>
      <c r="H68" s="129">
        <v>88.668999999999997</v>
      </c>
      <c r="I68" s="129">
        <v>77.741635687732341</v>
      </c>
      <c r="J68" s="130">
        <v>76.082999999999998</v>
      </c>
      <c r="K68" s="84">
        <f t="shared" si="4"/>
        <v>1181.0060000000001</v>
      </c>
      <c r="L68" s="21">
        <v>1181006</v>
      </c>
      <c r="M68" s="18">
        <f t="shared" si="6"/>
        <v>795</v>
      </c>
      <c r="N68" s="74" t="s">
        <v>238</v>
      </c>
      <c r="O68" s="53">
        <v>0.79500000000000004</v>
      </c>
    </row>
    <row r="69" spans="1:15" s="1" customFormat="1" ht="20.100000000000001" customHeight="1" x14ac:dyDescent="0.25">
      <c r="A69" s="61"/>
      <c r="B69" s="3"/>
      <c r="C69" s="3"/>
      <c r="D69" s="116"/>
      <c r="E69" s="3"/>
      <c r="F69" s="3"/>
      <c r="G69" s="63"/>
      <c r="H69" s="38"/>
      <c r="I69" s="39"/>
      <c r="J69" s="40"/>
      <c r="K69" s="11"/>
      <c r="N69" s="3"/>
      <c r="O69" s="14"/>
    </row>
    <row r="70" spans="1:15" s="1" customFormat="1" ht="20.100000000000001" customHeight="1" x14ac:dyDescent="0.25">
      <c r="A70" s="61"/>
      <c r="B70" s="3"/>
      <c r="C70" s="3"/>
      <c r="D70" s="116"/>
      <c r="E70" s="3"/>
      <c r="F70" s="3"/>
      <c r="G70" s="62"/>
      <c r="H70" s="41"/>
      <c r="I70" s="42"/>
      <c r="J70" s="43"/>
      <c r="K70" s="11"/>
      <c r="N70" s="3"/>
      <c r="O70" s="14"/>
    </row>
    <row r="71" spans="1:15" s="1" customFormat="1" ht="20.100000000000001" customHeight="1" x14ac:dyDescent="0.25">
      <c r="A71" s="61"/>
      <c r="B71" s="3"/>
      <c r="C71" s="117"/>
      <c r="D71" s="117"/>
      <c r="E71" s="117"/>
      <c r="F71" s="117"/>
      <c r="G71" s="61"/>
      <c r="H71" s="44"/>
      <c r="I71" s="45"/>
      <c r="J71" s="43"/>
      <c r="K71" s="11"/>
      <c r="N71" s="3"/>
      <c r="O71" s="14"/>
    </row>
    <row r="72" spans="1:15" s="1" customFormat="1" ht="20.100000000000001" customHeight="1" x14ac:dyDescent="0.25">
      <c r="A72" s="61"/>
      <c r="B72" s="3"/>
      <c r="C72" s="3"/>
      <c r="D72" s="116"/>
      <c r="E72" s="3"/>
      <c r="F72" s="3"/>
      <c r="G72" s="61"/>
      <c r="H72" s="41"/>
      <c r="I72" s="42"/>
      <c r="J72" s="43"/>
      <c r="K72" s="11"/>
      <c r="N72" s="3"/>
      <c r="O72" s="14"/>
    </row>
    <row r="73" spans="1:15" s="1" customFormat="1" ht="20.100000000000001" customHeight="1" x14ac:dyDescent="0.25">
      <c r="A73" s="61"/>
      <c r="B73" s="3"/>
      <c r="C73" s="3"/>
      <c r="D73" s="116"/>
      <c r="E73" s="3"/>
      <c r="F73" s="3"/>
      <c r="G73" s="61"/>
      <c r="H73" s="41"/>
      <c r="I73" s="42"/>
      <c r="J73" s="46"/>
      <c r="K73" s="11"/>
      <c r="N73" s="3"/>
      <c r="O73" s="14"/>
    </row>
    <row r="74" spans="1:15" s="1" customFormat="1" ht="20.100000000000001" customHeight="1" thickBot="1" x14ac:dyDescent="0.3">
      <c r="A74" s="61"/>
      <c r="B74" s="3"/>
      <c r="C74" s="3"/>
      <c r="D74" s="116"/>
      <c r="E74" s="3"/>
      <c r="F74" s="3"/>
      <c r="G74" s="61"/>
      <c r="H74" s="41"/>
      <c r="I74" s="42"/>
      <c r="J74" s="43"/>
      <c r="K74" s="11"/>
      <c r="N74" s="3"/>
      <c r="O74" s="14"/>
    </row>
    <row r="75" spans="1:15" s="1" customFormat="1" ht="19.5" customHeight="1" x14ac:dyDescent="0.25">
      <c r="A75" s="120" t="s">
        <v>17</v>
      </c>
      <c r="B75" s="94">
        <f t="shared" ref="B75:B105" si="10">H75</f>
        <v>2114.3620000000001</v>
      </c>
      <c r="C75" s="95">
        <f t="shared" ref="C75:C105" si="11">I75</f>
        <v>119.44346839696347</v>
      </c>
      <c r="D75" s="96">
        <f t="shared" ref="D75" si="12">B75/K75</f>
        <v>0.17247249110580967</v>
      </c>
      <c r="E75" s="97">
        <f t="shared" ref="E75:E101" si="13">J75/B75</f>
        <v>0.66362855556427902</v>
      </c>
      <c r="F75" s="98">
        <f t="shared" ref="F75" si="14">B75/M75</f>
        <v>0.26797997465145756</v>
      </c>
      <c r="G75" s="63" t="s">
        <v>119</v>
      </c>
      <c r="H75" s="128">
        <v>2114.3620000000001</v>
      </c>
      <c r="I75" s="128">
        <v>119.44346839696347</v>
      </c>
      <c r="J75" s="127">
        <v>1403.1510000000001</v>
      </c>
      <c r="K75" s="32">
        <f>K76+K77+K78+K82</f>
        <v>12259.126</v>
      </c>
      <c r="L75" s="19">
        <v>12259126</v>
      </c>
      <c r="M75" s="55">
        <f t="shared" ref="M75" si="15">M76+M77+M78+M82</f>
        <v>7890</v>
      </c>
      <c r="N75" s="77" t="s">
        <v>17</v>
      </c>
      <c r="O75" s="54">
        <v>7.89</v>
      </c>
    </row>
    <row r="76" spans="1:15" s="1" customFormat="1" ht="20.100000000000001" customHeight="1" x14ac:dyDescent="0.25">
      <c r="A76" s="121" t="s">
        <v>75</v>
      </c>
      <c r="B76" s="99">
        <f t="shared" si="10"/>
        <v>66.855000000000004</v>
      </c>
      <c r="C76" s="106">
        <f t="shared" si="11"/>
        <v>84.087993358991781</v>
      </c>
      <c r="D76" s="101">
        <f t="shared" ref="D76:D105" si="16">B76/K76</f>
        <v>8.778391409505952E-2</v>
      </c>
      <c r="E76" s="102">
        <f t="shared" si="13"/>
        <v>0.90287936579163863</v>
      </c>
      <c r="F76" s="103">
        <f t="shared" ref="F76:F105" si="17">B76/M76</f>
        <v>0.22285000000000002</v>
      </c>
      <c r="G76" s="62" t="s">
        <v>120</v>
      </c>
      <c r="H76" s="129">
        <v>66.855000000000004</v>
      </c>
      <c r="I76" s="129">
        <v>84.087993358991781</v>
      </c>
      <c r="J76" s="130">
        <v>60.362000000000002</v>
      </c>
      <c r="K76" s="30">
        <f t="shared" ref="K76:K105" si="18">L76/1000</f>
        <v>761.58600000000001</v>
      </c>
      <c r="L76" s="20">
        <v>761586</v>
      </c>
      <c r="M76" s="56">
        <f t="shared" ref="M76:M105" si="19">O76*1000</f>
        <v>300</v>
      </c>
      <c r="N76" s="78" t="s">
        <v>240</v>
      </c>
      <c r="O76" s="52">
        <v>0.3</v>
      </c>
    </row>
    <row r="77" spans="1:15" s="1" customFormat="1" ht="20.100000000000001" customHeight="1" x14ac:dyDescent="0.25">
      <c r="A77" s="121" t="s">
        <v>76</v>
      </c>
      <c r="B77" s="107">
        <f t="shared" si="10"/>
        <v>788.43100000000004</v>
      </c>
      <c r="C77" s="100">
        <f t="shared" si="11"/>
        <v>157.77644812832941</v>
      </c>
      <c r="D77" s="101">
        <f t="shared" si="16"/>
        <v>0.18598751026441318</v>
      </c>
      <c r="E77" s="105">
        <f t="shared" si="13"/>
        <v>0.79789987963436249</v>
      </c>
      <c r="F77" s="103">
        <f t="shared" si="17"/>
        <v>0.26421950402144773</v>
      </c>
      <c r="G77" s="61" t="s">
        <v>121</v>
      </c>
      <c r="H77" s="129">
        <v>788.43100000000004</v>
      </c>
      <c r="I77" s="129">
        <v>157.77644812832941</v>
      </c>
      <c r="J77" s="130">
        <v>629.08900000000006</v>
      </c>
      <c r="K77" s="30">
        <f t="shared" si="18"/>
        <v>4239.1610000000001</v>
      </c>
      <c r="L77" s="20">
        <v>4239161</v>
      </c>
      <c r="M77" s="56">
        <f t="shared" si="19"/>
        <v>2984</v>
      </c>
      <c r="N77" s="78" t="s">
        <v>241</v>
      </c>
      <c r="O77" s="52">
        <v>2.984</v>
      </c>
    </row>
    <row r="78" spans="1:15" s="1" customFormat="1" ht="20.100000000000001" customHeight="1" x14ac:dyDescent="0.25">
      <c r="A78" s="121" t="s">
        <v>77</v>
      </c>
      <c r="B78" s="107">
        <f t="shared" si="10"/>
        <v>822.37900000000002</v>
      </c>
      <c r="C78" s="100">
        <f t="shared" si="11"/>
        <v>127.23549688710655</v>
      </c>
      <c r="D78" s="101">
        <f t="shared" si="16"/>
        <v>0.21353649245930006</v>
      </c>
      <c r="E78" s="105">
        <f t="shared" si="13"/>
        <v>0.49790425095971563</v>
      </c>
      <c r="F78" s="103">
        <f t="shared" si="17"/>
        <v>0.28926450932113967</v>
      </c>
      <c r="G78" s="61" t="s">
        <v>122</v>
      </c>
      <c r="H78" s="129">
        <v>822.37900000000002</v>
      </c>
      <c r="I78" s="129">
        <v>127.23549688710655</v>
      </c>
      <c r="J78" s="130">
        <v>409.46600000000001</v>
      </c>
      <c r="K78" s="30">
        <f t="shared" si="18"/>
        <v>3851.2339999999999</v>
      </c>
      <c r="L78" s="20">
        <v>3851234</v>
      </c>
      <c r="M78" s="56">
        <f t="shared" si="19"/>
        <v>2843</v>
      </c>
      <c r="N78" s="78" t="s">
        <v>242</v>
      </c>
      <c r="O78" s="52">
        <f>O79+O80+O81</f>
        <v>2.843</v>
      </c>
    </row>
    <row r="79" spans="1:15" s="1" customFormat="1" ht="20.100000000000001" customHeight="1" x14ac:dyDescent="0.25">
      <c r="A79" s="121" t="s">
        <v>18</v>
      </c>
      <c r="B79" s="99">
        <f t="shared" si="10"/>
        <v>136.952</v>
      </c>
      <c r="C79" s="100">
        <f t="shared" si="11"/>
        <v>146.25061404070823</v>
      </c>
      <c r="D79" s="101">
        <f t="shared" si="16"/>
        <v>7.9146856161719598E-2</v>
      </c>
      <c r="E79" s="105">
        <f t="shared" si="13"/>
        <v>0.53501226707167471</v>
      </c>
      <c r="F79" s="103">
        <f t="shared" si="17"/>
        <v>0.13519447186574532</v>
      </c>
      <c r="G79" s="61" t="s">
        <v>123</v>
      </c>
      <c r="H79" s="129">
        <v>136.952</v>
      </c>
      <c r="I79" s="129">
        <v>146.25061404070823</v>
      </c>
      <c r="J79" s="130">
        <v>73.271000000000001</v>
      </c>
      <c r="K79" s="30">
        <f t="shared" si="18"/>
        <v>1730.3530000000001</v>
      </c>
      <c r="L79" s="20">
        <v>1730353</v>
      </c>
      <c r="M79" s="56">
        <f t="shared" si="19"/>
        <v>1012.9999999999999</v>
      </c>
      <c r="N79" s="78" t="s">
        <v>243</v>
      </c>
      <c r="O79" s="52">
        <v>1.0129999999999999</v>
      </c>
    </row>
    <row r="80" spans="1:15" s="1" customFormat="1" ht="20.100000000000001" customHeight="1" x14ac:dyDescent="0.25">
      <c r="A80" s="121" t="s">
        <v>19</v>
      </c>
      <c r="B80" s="99">
        <f t="shared" si="10"/>
        <v>97.24</v>
      </c>
      <c r="C80" s="100">
        <f t="shared" si="11"/>
        <v>146.28495780241602</v>
      </c>
      <c r="D80" s="101">
        <f t="shared" si="16"/>
        <v>0.18977842919512011</v>
      </c>
      <c r="E80" s="105">
        <f t="shared" si="13"/>
        <v>0.42298436857260391</v>
      </c>
      <c r="F80" s="133">
        <f t="shared" si="17"/>
        <v>0.53136612021857921</v>
      </c>
      <c r="G80" s="61" t="s">
        <v>124</v>
      </c>
      <c r="H80" s="129">
        <v>97.24</v>
      </c>
      <c r="I80" s="129">
        <v>146.28495780241602</v>
      </c>
      <c r="J80" s="130">
        <v>41.131</v>
      </c>
      <c r="K80" s="30">
        <f t="shared" si="18"/>
        <v>512.38699999999994</v>
      </c>
      <c r="L80" s="20">
        <v>512387</v>
      </c>
      <c r="M80" s="56">
        <f t="shared" si="19"/>
        <v>183</v>
      </c>
      <c r="N80" s="78" t="s">
        <v>245</v>
      </c>
      <c r="O80" s="52">
        <v>0.183</v>
      </c>
    </row>
    <row r="81" spans="1:15" s="1" customFormat="1" ht="20.100000000000001" customHeight="1" x14ac:dyDescent="0.25">
      <c r="A81" s="121" t="s">
        <v>78</v>
      </c>
      <c r="B81" s="99">
        <f t="shared" si="10"/>
        <v>588.18700000000001</v>
      </c>
      <c r="C81" s="100">
        <f t="shared" si="11"/>
        <v>120.96913182882963</v>
      </c>
      <c r="D81" s="104">
        <f t="shared" si="16"/>
        <v>0.36567559468670696</v>
      </c>
      <c r="E81" s="105">
        <f t="shared" si="13"/>
        <v>0.50164998546380657</v>
      </c>
      <c r="F81" s="103">
        <f t="shared" si="17"/>
        <v>0.35712629022465087</v>
      </c>
      <c r="G81" s="61" t="s">
        <v>125</v>
      </c>
      <c r="H81" s="129">
        <v>588.18700000000001</v>
      </c>
      <c r="I81" s="129">
        <v>120.96913182882963</v>
      </c>
      <c r="J81" s="130">
        <v>295.06400000000002</v>
      </c>
      <c r="K81" s="30">
        <f t="shared" si="18"/>
        <v>1608.4939999999999</v>
      </c>
      <c r="L81" s="20">
        <v>1608494</v>
      </c>
      <c r="M81" s="56">
        <f t="shared" si="19"/>
        <v>1647</v>
      </c>
      <c r="N81" s="78" t="s">
        <v>268</v>
      </c>
      <c r="O81" s="52">
        <v>1.647</v>
      </c>
    </row>
    <row r="82" spans="1:15" s="1" customFormat="1" ht="20.100000000000001" customHeight="1" thickBot="1" x14ac:dyDescent="0.3">
      <c r="A82" s="121" t="s">
        <v>79</v>
      </c>
      <c r="B82" s="99">
        <f t="shared" si="10"/>
        <v>436.697</v>
      </c>
      <c r="C82" s="106">
        <f t="shared" si="11"/>
        <v>80.184681260489086</v>
      </c>
      <c r="D82" s="101">
        <f t="shared" si="16"/>
        <v>0.12817094664301049</v>
      </c>
      <c r="E82" s="105">
        <f t="shared" si="13"/>
        <v>0.69667068928799603</v>
      </c>
      <c r="F82" s="103">
        <f t="shared" si="17"/>
        <v>0.24770107770845151</v>
      </c>
      <c r="G82" s="61" t="s">
        <v>126</v>
      </c>
      <c r="H82" s="129">
        <v>436.697</v>
      </c>
      <c r="I82" s="129">
        <v>80.184681260489086</v>
      </c>
      <c r="J82" s="130">
        <v>304.23399999999998</v>
      </c>
      <c r="K82" s="31">
        <f t="shared" si="18"/>
        <v>3407.145</v>
      </c>
      <c r="L82" s="20">
        <v>3407145</v>
      </c>
      <c r="M82" s="57">
        <f t="shared" si="19"/>
        <v>1763</v>
      </c>
      <c r="N82" s="79" t="s">
        <v>244</v>
      </c>
      <c r="O82" s="53">
        <v>1.7629999999999999</v>
      </c>
    </row>
    <row r="83" spans="1:15" s="1" customFormat="1" ht="20.100000000000001" customHeight="1" x14ac:dyDescent="0.25">
      <c r="A83" s="120" t="s">
        <v>21</v>
      </c>
      <c r="B83" s="94">
        <f t="shared" si="10"/>
        <v>2081.8310000000001</v>
      </c>
      <c r="C83" s="95">
        <f t="shared" si="11"/>
        <v>114.10694475503931</v>
      </c>
      <c r="D83" s="96">
        <f t="shared" si="16"/>
        <v>0.12506717950375418</v>
      </c>
      <c r="E83" s="97">
        <f t="shared" si="13"/>
        <v>0.68717009209681279</v>
      </c>
      <c r="F83" s="98">
        <f t="shared" si="17"/>
        <v>0.25484526869873914</v>
      </c>
      <c r="G83" s="63" t="s">
        <v>127</v>
      </c>
      <c r="H83" s="128">
        <v>2081.8310000000001</v>
      </c>
      <c r="I83" s="128">
        <v>114.10694475503931</v>
      </c>
      <c r="J83" s="127">
        <v>1430.5719999999999</v>
      </c>
      <c r="K83" s="33">
        <f>SUM(K84:K93)</f>
        <v>16645.702000000001</v>
      </c>
      <c r="L83" s="19">
        <v>16645802</v>
      </c>
      <c r="M83" s="28">
        <f>SUM(M84:M93)</f>
        <v>8169</v>
      </c>
      <c r="N83" s="75" t="s">
        <v>21</v>
      </c>
      <c r="O83" s="51">
        <v>8.1690000000000005</v>
      </c>
    </row>
    <row r="84" spans="1:15" s="1" customFormat="1" ht="20.100000000000001" customHeight="1" x14ac:dyDescent="0.25">
      <c r="A84" s="121" t="s">
        <v>36</v>
      </c>
      <c r="B84" s="99">
        <f t="shared" si="10"/>
        <v>70.438999999999993</v>
      </c>
      <c r="C84" s="100">
        <f t="shared" si="11"/>
        <v>175.93476034667933</v>
      </c>
      <c r="D84" s="104">
        <f t="shared" si="16"/>
        <v>0.33420000094890612</v>
      </c>
      <c r="E84" s="105">
        <f t="shared" si="13"/>
        <v>0.8109995882962564</v>
      </c>
      <c r="F84" s="133">
        <f t="shared" si="17"/>
        <v>0.5635119999999999</v>
      </c>
      <c r="G84" s="62" t="s">
        <v>128</v>
      </c>
      <c r="H84" s="129">
        <v>70.438999999999993</v>
      </c>
      <c r="I84" s="129">
        <v>175.93476034667933</v>
      </c>
      <c r="J84" s="130">
        <v>57.125999999999998</v>
      </c>
      <c r="K84" s="34">
        <f t="shared" si="18"/>
        <v>210.76900000000001</v>
      </c>
      <c r="L84" s="20">
        <v>210769</v>
      </c>
      <c r="M84" s="26">
        <f t="shared" si="19"/>
        <v>125</v>
      </c>
      <c r="N84" s="73" t="s">
        <v>246</v>
      </c>
      <c r="O84" s="52">
        <v>0.125</v>
      </c>
    </row>
    <row r="85" spans="1:15" s="1" customFormat="1" ht="20.100000000000001" customHeight="1" x14ac:dyDescent="0.25">
      <c r="A85" s="121" t="s">
        <v>38</v>
      </c>
      <c r="B85" s="99">
        <f t="shared" si="10"/>
        <v>58.689</v>
      </c>
      <c r="C85" s="100">
        <f t="shared" si="11"/>
        <v>102.63364986097267</v>
      </c>
      <c r="D85" s="101">
        <f t="shared" si="16"/>
        <v>0.17401140329290096</v>
      </c>
      <c r="E85" s="102">
        <f t="shared" si="13"/>
        <v>0.97669069161171596</v>
      </c>
      <c r="F85" s="133">
        <f t="shared" si="17"/>
        <v>0.41920714285714283</v>
      </c>
      <c r="G85" s="61" t="s">
        <v>129</v>
      </c>
      <c r="H85" s="129">
        <v>58.689</v>
      </c>
      <c r="I85" s="129">
        <v>102.63364986097267</v>
      </c>
      <c r="J85" s="130">
        <v>57.320999999999998</v>
      </c>
      <c r="K85" s="34">
        <f t="shared" si="18"/>
        <v>337.27100000000002</v>
      </c>
      <c r="L85" s="20">
        <v>337271</v>
      </c>
      <c r="M85" s="26">
        <f t="shared" si="19"/>
        <v>140</v>
      </c>
      <c r="N85" s="73" t="s">
        <v>247</v>
      </c>
      <c r="O85" s="52">
        <v>0.14000000000000001</v>
      </c>
    </row>
    <row r="86" spans="1:15" s="1" customFormat="1" ht="20.100000000000001" customHeight="1" x14ac:dyDescent="0.25">
      <c r="A86" s="121" t="s">
        <v>39</v>
      </c>
      <c r="B86" s="99">
        <f t="shared" si="10"/>
        <v>101.363</v>
      </c>
      <c r="C86" s="100">
        <f t="shared" si="11"/>
        <v>150.90741264571454</v>
      </c>
      <c r="D86" s="101">
        <f t="shared" si="16"/>
        <v>0.19116690209775705</v>
      </c>
      <c r="E86" s="105">
        <f t="shared" si="13"/>
        <v>0.60409616921361831</v>
      </c>
      <c r="F86" s="103">
        <f t="shared" si="17"/>
        <v>0.35195486111111113</v>
      </c>
      <c r="G86" s="61" t="s">
        <v>130</v>
      </c>
      <c r="H86" s="129">
        <v>101.363</v>
      </c>
      <c r="I86" s="129">
        <v>150.90741264571454</v>
      </c>
      <c r="J86" s="130">
        <v>61.232999999999997</v>
      </c>
      <c r="K86" s="34">
        <f t="shared" si="18"/>
        <v>530.23299999999995</v>
      </c>
      <c r="L86" s="20">
        <v>530233</v>
      </c>
      <c r="M86" s="26">
        <f t="shared" si="19"/>
        <v>288</v>
      </c>
      <c r="N86" s="73" t="s">
        <v>248</v>
      </c>
      <c r="O86" s="52">
        <v>0.28799999999999998</v>
      </c>
    </row>
    <row r="87" spans="1:15" s="1" customFormat="1" ht="20.100000000000001" customHeight="1" x14ac:dyDescent="0.25">
      <c r="A87" s="121" t="s">
        <v>5</v>
      </c>
      <c r="B87" s="99">
        <f t="shared" si="10"/>
        <v>219.142</v>
      </c>
      <c r="C87" s="100">
        <f t="shared" si="11"/>
        <v>102.87535736584404</v>
      </c>
      <c r="D87" s="101">
        <f t="shared" si="16"/>
        <v>0.10284252762981909</v>
      </c>
      <c r="E87" s="105">
        <f t="shared" si="13"/>
        <v>0.81624243641109417</v>
      </c>
      <c r="F87" s="103">
        <f t="shared" si="17"/>
        <v>0.27021208384710232</v>
      </c>
      <c r="G87" s="61" t="s">
        <v>5</v>
      </c>
      <c r="H87" s="129">
        <v>219.142</v>
      </c>
      <c r="I87" s="129">
        <v>102.87535736584404</v>
      </c>
      <c r="J87" s="130">
        <v>178.87299999999999</v>
      </c>
      <c r="K87" s="34">
        <f t="shared" si="18"/>
        <v>2130.85</v>
      </c>
      <c r="L87" s="20">
        <v>2130850</v>
      </c>
      <c r="M87" s="26">
        <f t="shared" si="19"/>
        <v>811</v>
      </c>
      <c r="N87" s="73" t="s">
        <v>249</v>
      </c>
      <c r="O87" s="52">
        <v>0.81100000000000005</v>
      </c>
    </row>
    <row r="88" spans="1:15" s="1" customFormat="1" ht="20.100000000000001" customHeight="1" x14ac:dyDescent="0.25">
      <c r="A88" s="121" t="s">
        <v>7</v>
      </c>
      <c r="B88" s="99">
        <f t="shared" si="10"/>
        <v>246.374</v>
      </c>
      <c r="C88" s="106">
        <f t="shared" si="11"/>
        <v>75.126163678887139</v>
      </c>
      <c r="D88" s="101">
        <f t="shared" si="16"/>
        <v>8.658235944256723E-2</v>
      </c>
      <c r="E88" s="105">
        <f t="shared" si="13"/>
        <v>0.7100099848198268</v>
      </c>
      <c r="F88" s="103">
        <f t="shared" si="17"/>
        <v>0.19399527559055119</v>
      </c>
      <c r="G88" s="61" t="s">
        <v>7</v>
      </c>
      <c r="H88" s="129">
        <v>246.374</v>
      </c>
      <c r="I88" s="129">
        <v>75.126163678887139</v>
      </c>
      <c r="J88" s="130">
        <v>174.928</v>
      </c>
      <c r="K88" s="34">
        <f t="shared" si="18"/>
        <v>2845.5450000000001</v>
      </c>
      <c r="L88" s="20">
        <v>2845545</v>
      </c>
      <c r="M88" s="26">
        <f t="shared" si="19"/>
        <v>1270</v>
      </c>
      <c r="N88" s="73" t="s">
        <v>251</v>
      </c>
      <c r="O88" s="52">
        <v>1.27</v>
      </c>
    </row>
    <row r="89" spans="1:15" s="1" customFormat="1" ht="20.100000000000001" customHeight="1" x14ac:dyDescent="0.25">
      <c r="A89" s="121" t="s">
        <v>80</v>
      </c>
      <c r="B89" s="99">
        <f t="shared" si="10"/>
        <v>379.68900000000002</v>
      </c>
      <c r="C89" s="100">
        <f t="shared" si="11"/>
        <v>176.01744927240614</v>
      </c>
      <c r="D89" s="101">
        <f t="shared" si="16"/>
        <v>0.16195848760429285</v>
      </c>
      <c r="E89" s="105">
        <f t="shared" si="13"/>
        <v>0.85905306711545493</v>
      </c>
      <c r="F89" s="103">
        <f t="shared" si="17"/>
        <v>0.30157982525814142</v>
      </c>
      <c r="G89" s="61" t="s">
        <v>131</v>
      </c>
      <c r="H89" s="129">
        <v>379.68900000000002</v>
      </c>
      <c r="I89" s="129">
        <v>176.01744927240614</v>
      </c>
      <c r="J89" s="130">
        <v>326.173</v>
      </c>
      <c r="K89" s="34">
        <f t="shared" si="18"/>
        <v>2344.36</v>
      </c>
      <c r="L89" s="20">
        <v>2344360</v>
      </c>
      <c r="M89" s="26">
        <f t="shared" si="19"/>
        <v>1259</v>
      </c>
      <c r="N89" s="73" t="s">
        <v>252</v>
      </c>
      <c r="O89" s="52">
        <v>1.2589999999999999</v>
      </c>
    </row>
    <row r="90" spans="1:15" s="1" customFormat="1" ht="20.100000000000001" customHeight="1" x14ac:dyDescent="0.25">
      <c r="A90" s="121" t="s">
        <v>81</v>
      </c>
      <c r="B90" s="99">
        <f t="shared" si="10"/>
        <v>125.959</v>
      </c>
      <c r="C90" s="100">
        <f t="shared" si="11"/>
        <v>149.1733579667922</v>
      </c>
      <c r="D90" s="101">
        <f t="shared" si="16"/>
        <v>4.9044909389238854E-2</v>
      </c>
      <c r="E90" s="105">
        <f t="shared" si="13"/>
        <v>0.84530680618296428</v>
      </c>
      <c r="F90" s="103">
        <f t="shared" si="17"/>
        <v>0.13587810140237325</v>
      </c>
      <c r="G90" s="61" t="s">
        <v>132</v>
      </c>
      <c r="H90" s="129">
        <v>125.959</v>
      </c>
      <c r="I90" s="129">
        <v>149.1733579667922</v>
      </c>
      <c r="J90" s="130">
        <v>106.474</v>
      </c>
      <c r="K90" s="34">
        <f t="shared" si="18"/>
        <v>2568.2379999999998</v>
      </c>
      <c r="L90" s="20">
        <v>2568238</v>
      </c>
      <c r="M90" s="26">
        <f t="shared" si="19"/>
        <v>927</v>
      </c>
      <c r="N90" s="73" t="s">
        <v>250</v>
      </c>
      <c r="O90" s="52">
        <v>0.92700000000000005</v>
      </c>
    </row>
    <row r="91" spans="1:15" s="1" customFormat="1" ht="20.100000000000001" customHeight="1" x14ac:dyDescent="0.25">
      <c r="A91" s="121" t="s">
        <v>82</v>
      </c>
      <c r="B91" s="99">
        <f t="shared" si="10"/>
        <v>623.53</v>
      </c>
      <c r="C91" s="100">
        <f t="shared" si="11"/>
        <v>105.56049332554576</v>
      </c>
      <c r="D91" s="104">
        <f t="shared" si="16"/>
        <v>0.22314625737134544</v>
      </c>
      <c r="E91" s="105">
        <f t="shared" si="13"/>
        <v>0.39636104116882909</v>
      </c>
      <c r="F91" s="103">
        <f t="shared" si="17"/>
        <v>0.28947539461467037</v>
      </c>
      <c r="G91" s="61" t="s">
        <v>133</v>
      </c>
      <c r="H91" s="129">
        <v>623.53</v>
      </c>
      <c r="I91" s="129">
        <v>105.56049332554576</v>
      </c>
      <c r="J91" s="130">
        <v>247.143</v>
      </c>
      <c r="K91" s="34">
        <f t="shared" si="18"/>
        <v>2794.2660000000001</v>
      </c>
      <c r="L91" s="20">
        <v>2794266</v>
      </c>
      <c r="M91" s="26">
        <f t="shared" si="19"/>
        <v>2154</v>
      </c>
      <c r="N91" s="73" t="s">
        <v>253</v>
      </c>
      <c r="O91" s="52">
        <v>2.1539999999999999</v>
      </c>
    </row>
    <row r="92" spans="1:15" s="1" customFormat="1" ht="20.100000000000001" customHeight="1" x14ac:dyDescent="0.25">
      <c r="A92" s="121" t="s">
        <v>83</v>
      </c>
      <c r="B92" s="99">
        <f t="shared" si="10"/>
        <v>200.61</v>
      </c>
      <c r="C92" s="100">
        <f t="shared" si="11"/>
        <v>139.09709269672661</v>
      </c>
      <c r="D92" s="101">
        <f t="shared" si="16"/>
        <v>0.10949944980088032</v>
      </c>
      <c r="E92" s="105">
        <f t="shared" si="13"/>
        <v>0.89253775983251071</v>
      </c>
      <c r="F92" s="103">
        <f t="shared" si="17"/>
        <v>0.30910631741140215</v>
      </c>
      <c r="G92" s="61" t="s">
        <v>134</v>
      </c>
      <c r="H92" s="129">
        <v>200.61</v>
      </c>
      <c r="I92" s="129">
        <v>139.09709269672661</v>
      </c>
      <c r="J92" s="130">
        <v>179.05199999999999</v>
      </c>
      <c r="K92" s="34">
        <f t="shared" si="18"/>
        <v>1832.0640000000001</v>
      </c>
      <c r="L92" s="20">
        <v>1832064</v>
      </c>
      <c r="M92" s="26">
        <f t="shared" si="19"/>
        <v>649</v>
      </c>
      <c r="N92" s="73" t="s">
        <v>254</v>
      </c>
      <c r="O92" s="52">
        <v>0.64900000000000002</v>
      </c>
    </row>
    <row r="93" spans="1:15" s="1" customFormat="1" ht="20.100000000000001" customHeight="1" thickBot="1" x14ac:dyDescent="0.3">
      <c r="A93" s="121" t="s">
        <v>84</v>
      </c>
      <c r="B93" s="99">
        <f t="shared" si="10"/>
        <v>56.036000000000001</v>
      </c>
      <c r="C93" s="106">
        <f t="shared" si="11"/>
        <v>66.673012397972542</v>
      </c>
      <c r="D93" s="101">
        <f t="shared" si="16"/>
        <v>5.3260793114001823E-2</v>
      </c>
      <c r="E93" s="105">
        <f t="shared" si="13"/>
        <v>0.75396173888214724</v>
      </c>
      <c r="F93" s="103">
        <f t="shared" si="17"/>
        <v>0.10263003663003663</v>
      </c>
      <c r="G93" s="61" t="s">
        <v>135</v>
      </c>
      <c r="H93" s="129">
        <v>56.036000000000001</v>
      </c>
      <c r="I93" s="129">
        <v>66.673012397972542</v>
      </c>
      <c r="J93" s="130">
        <v>42.249000000000002</v>
      </c>
      <c r="K93" s="35">
        <f t="shared" si="18"/>
        <v>1052.106</v>
      </c>
      <c r="L93" s="20">
        <v>1052106</v>
      </c>
      <c r="M93" s="29">
        <f t="shared" si="19"/>
        <v>546</v>
      </c>
      <c r="N93" s="76" t="s">
        <v>255</v>
      </c>
      <c r="O93" s="53">
        <v>0.54600000000000004</v>
      </c>
    </row>
    <row r="94" spans="1:15" s="1" customFormat="1" ht="20.100000000000001" customHeight="1" x14ac:dyDescent="0.25">
      <c r="A94" s="120" t="s">
        <v>20</v>
      </c>
      <c r="B94" s="94">
        <f t="shared" si="10"/>
        <v>890.63499999999999</v>
      </c>
      <c r="C94" s="95">
        <f t="shared" si="11"/>
        <v>109.83357894671937</v>
      </c>
      <c r="D94" s="96">
        <f t="shared" si="16"/>
        <v>0.11268349252972977</v>
      </c>
      <c r="E94" s="97">
        <f t="shared" si="13"/>
        <v>0.62944303783255773</v>
      </c>
      <c r="F94" s="98">
        <f t="shared" si="17"/>
        <v>0.24576020971302429</v>
      </c>
      <c r="G94" s="63" t="s">
        <v>136</v>
      </c>
      <c r="H94" s="128">
        <v>890.63499999999999</v>
      </c>
      <c r="I94" s="128">
        <v>109.83357894671937</v>
      </c>
      <c r="J94" s="127">
        <v>560.60400000000004</v>
      </c>
      <c r="K94" s="36">
        <f>SUM(K95:K105)</f>
        <v>7903.8639999999996</v>
      </c>
      <c r="L94" s="19">
        <v>7903864</v>
      </c>
      <c r="M94" s="25">
        <f>SUM(M95:M105)</f>
        <v>3624</v>
      </c>
      <c r="N94" s="72" t="s">
        <v>20</v>
      </c>
      <c r="O94" s="51">
        <v>3.6240000000000001</v>
      </c>
    </row>
    <row r="95" spans="1:15" s="1" customFormat="1" ht="20.100000000000001" customHeight="1" x14ac:dyDescent="0.25">
      <c r="A95" s="121" t="s">
        <v>37</v>
      </c>
      <c r="B95" s="99">
        <f t="shared" si="10"/>
        <v>123.15</v>
      </c>
      <c r="C95" s="100">
        <f t="shared" si="11"/>
        <v>103.72098507563251</v>
      </c>
      <c r="D95" s="101">
        <f t="shared" si="16"/>
        <v>0.12635590194412638</v>
      </c>
      <c r="E95" s="105">
        <f t="shared" si="13"/>
        <v>0.58726755988631751</v>
      </c>
      <c r="F95" s="103">
        <f t="shared" si="17"/>
        <v>0.390952380952381</v>
      </c>
      <c r="G95" s="61" t="s">
        <v>137</v>
      </c>
      <c r="H95" s="129">
        <v>123.15</v>
      </c>
      <c r="I95" s="129">
        <v>103.72098507563251</v>
      </c>
      <c r="J95" s="130">
        <v>72.322000000000003</v>
      </c>
      <c r="K95" s="34">
        <f>L95/1000</f>
        <v>974.62800000000004</v>
      </c>
      <c r="L95" s="20">
        <v>974628</v>
      </c>
      <c r="M95" s="26">
        <f t="shared" si="19"/>
        <v>315</v>
      </c>
      <c r="N95" s="73" t="s">
        <v>259</v>
      </c>
      <c r="O95" s="52">
        <v>0.315</v>
      </c>
    </row>
    <row r="96" spans="1:15" s="1" customFormat="1" ht="20.100000000000001" customHeight="1" x14ac:dyDescent="0.25">
      <c r="A96" s="121" t="s">
        <v>40</v>
      </c>
      <c r="B96" s="99">
        <f t="shared" si="10"/>
        <v>132.14099999999999</v>
      </c>
      <c r="C96" s="100">
        <f t="shared" si="11"/>
        <v>139.04017340432247</v>
      </c>
      <c r="D96" s="101">
        <f t="shared" si="16"/>
        <v>0.13246354874118477</v>
      </c>
      <c r="E96" s="105">
        <f t="shared" si="13"/>
        <v>0.70045633073762126</v>
      </c>
      <c r="F96" s="103">
        <f t="shared" si="17"/>
        <v>0.1915086956521739</v>
      </c>
      <c r="G96" s="62" t="s">
        <v>138</v>
      </c>
      <c r="H96" s="129">
        <v>132.14099999999999</v>
      </c>
      <c r="I96" s="129">
        <v>139.04017340432247</v>
      </c>
      <c r="J96" s="130">
        <v>92.558999999999997</v>
      </c>
      <c r="K96" s="34">
        <f t="shared" si="18"/>
        <v>997.56500000000005</v>
      </c>
      <c r="L96" s="20">
        <v>997565</v>
      </c>
      <c r="M96" s="26">
        <f t="shared" si="19"/>
        <v>690</v>
      </c>
      <c r="N96" s="73" t="s">
        <v>256</v>
      </c>
      <c r="O96" s="52">
        <v>0.69</v>
      </c>
    </row>
    <row r="97" spans="1:15" s="1" customFormat="1" ht="20.100000000000001" customHeight="1" x14ac:dyDescent="0.25">
      <c r="A97" s="121" t="s">
        <v>6</v>
      </c>
      <c r="B97" s="99">
        <f t="shared" si="10"/>
        <v>85.191000000000003</v>
      </c>
      <c r="C97" s="100">
        <f t="shared" si="11"/>
        <v>100.00469555213823</v>
      </c>
      <c r="D97" s="101">
        <f t="shared" si="16"/>
        <v>8.5840901464991459E-2</v>
      </c>
      <c r="E97" s="105">
        <f t="shared" si="13"/>
        <v>0.87958821941284882</v>
      </c>
      <c r="F97" s="103">
        <f t="shared" si="17"/>
        <v>0.32392015209125474</v>
      </c>
      <c r="G97" s="61" t="s">
        <v>6</v>
      </c>
      <c r="H97" s="129">
        <v>85.191000000000003</v>
      </c>
      <c r="I97" s="129">
        <v>100.00469555213823</v>
      </c>
      <c r="J97" s="130">
        <v>74.933000000000007</v>
      </c>
      <c r="K97" s="34">
        <f>L97/1000</f>
        <v>992.42899999999997</v>
      </c>
      <c r="L97" s="20">
        <v>992429</v>
      </c>
      <c r="M97" s="26">
        <f t="shared" si="19"/>
        <v>263</v>
      </c>
      <c r="N97" s="73" t="s">
        <v>258</v>
      </c>
      <c r="O97" s="52">
        <v>0.26300000000000001</v>
      </c>
    </row>
    <row r="98" spans="1:15" s="1" customFormat="1" ht="20.100000000000001" customHeight="1" x14ac:dyDescent="0.25">
      <c r="A98" s="121" t="s">
        <v>8</v>
      </c>
      <c r="B98" s="99">
        <f t="shared" si="10"/>
        <v>20.277000000000001</v>
      </c>
      <c r="C98" s="100">
        <f t="shared" si="11"/>
        <v>100.84547669965684</v>
      </c>
      <c r="D98" s="101">
        <f t="shared" si="16"/>
        <v>7.0228240917119794E-2</v>
      </c>
      <c r="E98" s="102">
        <f t="shared" si="13"/>
        <v>1</v>
      </c>
      <c r="F98" s="103">
        <f t="shared" si="17"/>
        <v>0.3755</v>
      </c>
      <c r="G98" s="61" t="s">
        <v>8</v>
      </c>
      <c r="H98" s="129">
        <v>20.277000000000001</v>
      </c>
      <c r="I98" s="129">
        <v>100.84547669965684</v>
      </c>
      <c r="J98" s="130">
        <v>20.277000000000001</v>
      </c>
      <c r="K98" s="34">
        <f t="shared" si="18"/>
        <v>288.73</v>
      </c>
      <c r="L98" s="20">
        <v>288730</v>
      </c>
      <c r="M98" s="26">
        <f t="shared" si="19"/>
        <v>54</v>
      </c>
      <c r="N98" s="73" t="s">
        <v>257</v>
      </c>
      <c r="O98" s="52">
        <v>5.3999999999999999E-2</v>
      </c>
    </row>
    <row r="99" spans="1:15" s="1" customFormat="1" ht="20.100000000000001" customHeight="1" x14ac:dyDescent="0.25">
      <c r="A99" s="121" t="s">
        <v>9</v>
      </c>
      <c r="B99" s="99">
        <f t="shared" si="10"/>
        <v>291.41399999999999</v>
      </c>
      <c r="C99" s="100">
        <f t="shared" si="11"/>
        <v>108.95366139995365</v>
      </c>
      <c r="D99" s="101">
        <f t="shared" si="16"/>
        <v>0.16011089646805957</v>
      </c>
      <c r="E99" s="105">
        <f t="shared" si="13"/>
        <v>0.5234683302792591</v>
      </c>
      <c r="F99" s="103">
        <f t="shared" si="17"/>
        <v>0.22416461538461538</v>
      </c>
      <c r="G99" s="61" t="s">
        <v>9</v>
      </c>
      <c r="H99" s="129">
        <v>291.41399999999999</v>
      </c>
      <c r="I99" s="129">
        <v>108.95366139995365</v>
      </c>
      <c r="J99" s="130">
        <v>152.54599999999999</v>
      </c>
      <c r="K99" s="34">
        <f t="shared" si="18"/>
        <v>1820.076</v>
      </c>
      <c r="L99" s="20">
        <v>1820076</v>
      </c>
      <c r="M99" s="26">
        <f t="shared" si="19"/>
        <v>1300</v>
      </c>
      <c r="N99" s="73" t="s">
        <v>260</v>
      </c>
      <c r="O99" s="52">
        <v>1.3</v>
      </c>
    </row>
    <row r="100" spans="1:15" s="1" customFormat="1" ht="20.100000000000001" customHeight="1" x14ac:dyDescent="0.25">
      <c r="A100" s="121" t="s">
        <v>10</v>
      </c>
      <c r="B100" s="99">
        <f t="shared" si="10"/>
        <v>61.813000000000002</v>
      </c>
      <c r="C100" s="106">
        <f t="shared" si="11"/>
        <v>71.314189462025681</v>
      </c>
      <c r="D100" s="101">
        <f t="shared" si="16"/>
        <v>4.813759160183477E-2</v>
      </c>
      <c r="E100" s="105">
        <f t="shared" si="13"/>
        <v>0.73573520133305292</v>
      </c>
      <c r="F100" s="103">
        <f t="shared" si="17"/>
        <v>0.17122714681440443</v>
      </c>
      <c r="G100" s="61" t="s">
        <v>10</v>
      </c>
      <c r="H100" s="129">
        <v>61.813000000000002</v>
      </c>
      <c r="I100" s="129">
        <v>71.314189462025681</v>
      </c>
      <c r="J100" s="130">
        <v>45.478000000000002</v>
      </c>
      <c r="K100" s="34">
        <f t="shared" si="18"/>
        <v>1284.0899999999999</v>
      </c>
      <c r="L100" s="20">
        <v>1284090</v>
      </c>
      <c r="M100" s="26">
        <f t="shared" si="19"/>
        <v>361</v>
      </c>
      <c r="N100" s="73" t="s">
        <v>262</v>
      </c>
      <c r="O100" s="52">
        <v>0.36099999999999999</v>
      </c>
    </row>
    <row r="101" spans="1:15" s="1" customFormat="1" ht="20.100000000000001" customHeight="1" x14ac:dyDescent="0.25">
      <c r="A101" s="121" t="s">
        <v>85</v>
      </c>
      <c r="B101" s="99">
        <f t="shared" si="10"/>
        <v>122.40300000000001</v>
      </c>
      <c r="C101" s="100">
        <f t="shared" si="11"/>
        <v>131.22808898418654</v>
      </c>
      <c r="D101" s="101">
        <f t="shared" si="16"/>
        <v>0.16186633659438401</v>
      </c>
      <c r="E101" s="105">
        <f t="shared" si="13"/>
        <v>0.43527527920067322</v>
      </c>
      <c r="F101" s="133">
        <f t="shared" si="17"/>
        <v>0.60297044334975369</v>
      </c>
      <c r="G101" s="61" t="s">
        <v>139</v>
      </c>
      <c r="H101" s="129">
        <v>122.40300000000001</v>
      </c>
      <c r="I101" s="129">
        <v>131.22808898418654</v>
      </c>
      <c r="J101" s="130">
        <v>53.279000000000003</v>
      </c>
      <c r="K101" s="34">
        <f t="shared" si="18"/>
        <v>756.19799999999998</v>
      </c>
      <c r="L101" s="20">
        <v>756198</v>
      </c>
      <c r="M101" s="26">
        <f t="shared" si="19"/>
        <v>203</v>
      </c>
      <c r="N101" s="73" t="s">
        <v>263</v>
      </c>
      <c r="O101" s="52">
        <v>0.20300000000000001</v>
      </c>
    </row>
    <row r="102" spans="1:15" s="1" customFormat="1" ht="20.100000000000001" customHeight="1" x14ac:dyDescent="0.25">
      <c r="A102" s="121" t="s">
        <v>86</v>
      </c>
      <c r="B102" s="99">
        <f t="shared" si="10"/>
        <v>0.88500000000000001</v>
      </c>
      <c r="C102" s="106">
        <f t="shared" si="11"/>
        <v>65.26548672566372</v>
      </c>
      <c r="D102" s="101">
        <f t="shared" si="16"/>
        <v>6.5889885716412912E-3</v>
      </c>
      <c r="E102" s="105">
        <v>3.0000000000000001E-3</v>
      </c>
      <c r="F102" s="103">
        <f t="shared" si="17"/>
        <v>9.8333333333333328E-2</v>
      </c>
      <c r="G102" s="61" t="s">
        <v>140</v>
      </c>
      <c r="H102" s="129">
        <v>0.88500000000000001</v>
      </c>
      <c r="I102" s="129">
        <v>65.26548672566372</v>
      </c>
      <c r="J102" s="130">
        <v>0.88500000000000001</v>
      </c>
      <c r="K102" s="34">
        <f t="shared" si="18"/>
        <v>134.315</v>
      </c>
      <c r="L102" s="20">
        <v>134315</v>
      </c>
      <c r="M102" s="26">
        <f t="shared" si="19"/>
        <v>9</v>
      </c>
      <c r="N102" s="73" t="s">
        <v>261</v>
      </c>
      <c r="O102" s="52">
        <v>8.9999999999999993E-3</v>
      </c>
    </row>
    <row r="103" spans="1:15" s="1" customFormat="1" ht="20.100000000000001" customHeight="1" x14ac:dyDescent="0.25">
      <c r="A103" s="121" t="s">
        <v>87</v>
      </c>
      <c r="B103" s="99">
        <f t="shared" si="10"/>
        <v>38.975999999999999</v>
      </c>
      <c r="C103" s="100">
        <f t="shared" si="11"/>
        <v>106.30591315732053</v>
      </c>
      <c r="D103" s="101">
        <f t="shared" si="16"/>
        <v>8.4632004082208723E-2</v>
      </c>
      <c r="E103" s="102">
        <f>J103/B103</f>
        <v>0.92993123973727421</v>
      </c>
      <c r="F103" s="103">
        <f t="shared" si="17"/>
        <v>9.768421052631579E-2</v>
      </c>
      <c r="G103" s="61" t="s">
        <v>141</v>
      </c>
      <c r="H103" s="129">
        <v>38.975999999999999</v>
      </c>
      <c r="I103" s="129">
        <v>106.30591315732053</v>
      </c>
      <c r="J103" s="130">
        <v>36.244999999999997</v>
      </c>
      <c r="K103" s="34">
        <f t="shared" si="18"/>
        <v>460.53500000000003</v>
      </c>
      <c r="L103" s="20">
        <v>460535</v>
      </c>
      <c r="M103" s="26">
        <f t="shared" si="19"/>
        <v>399</v>
      </c>
      <c r="N103" s="73" t="s">
        <v>264</v>
      </c>
      <c r="O103" s="52">
        <v>0.39900000000000002</v>
      </c>
    </row>
    <row r="104" spans="1:15" s="1" customFormat="1" ht="20.100000000000001" customHeight="1" x14ac:dyDescent="0.25">
      <c r="A104" s="121" t="s">
        <v>275</v>
      </c>
      <c r="B104" s="99">
        <f t="shared" si="10"/>
        <v>11.839</v>
      </c>
      <c r="C104" s="100">
        <f t="shared" si="11"/>
        <v>239.70439360194371</v>
      </c>
      <c r="D104" s="101">
        <f t="shared" si="16"/>
        <v>8.0287268239091811E-2</v>
      </c>
      <c r="E104" s="102">
        <f>J104/B104</f>
        <v>1</v>
      </c>
      <c r="F104" s="133">
        <f t="shared" si="17"/>
        <v>0.42282142857142857</v>
      </c>
      <c r="G104" s="61" t="s">
        <v>142</v>
      </c>
      <c r="H104" s="129">
        <v>11.839</v>
      </c>
      <c r="I104" s="129">
        <v>239.70439360194371</v>
      </c>
      <c r="J104" s="130">
        <v>11.839</v>
      </c>
      <c r="K104" s="34">
        <f t="shared" si="18"/>
        <v>147.458</v>
      </c>
      <c r="L104" s="20">
        <v>147458</v>
      </c>
      <c r="M104" s="26">
        <f t="shared" si="19"/>
        <v>28</v>
      </c>
      <c r="N104" s="73" t="s">
        <v>265</v>
      </c>
      <c r="O104" s="52">
        <v>2.8000000000000001E-2</v>
      </c>
    </row>
    <row r="105" spans="1:15" ht="21.75" customHeight="1" thickBot="1" x14ac:dyDescent="0.3">
      <c r="A105" s="124" t="s">
        <v>143</v>
      </c>
      <c r="B105" s="111">
        <f t="shared" si="10"/>
        <v>2.5459999999999998</v>
      </c>
      <c r="C105" s="118">
        <f t="shared" si="11"/>
        <v>175.1031636863824</v>
      </c>
      <c r="D105" s="108">
        <f t="shared" si="16"/>
        <v>5.3219063545150491E-2</v>
      </c>
      <c r="E105" s="109">
        <f>J105/B105</f>
        <v>9.4658287509819333E-2</v>
      </c>
      <c r="F105" s="134">
        <f t="shared" si="17"/>
        <v>1.2729999999999999</v>
      </c>
      <c r="G105" s="65" t="s">
        <v>143</v>
      </c>
      <c r="H105" s="131">
        <v>2.5459999999999998</v>
      </c>
      <c r="I105" s="131">
        <v>175.1031636863824</v>
      </c>
      <c r="J105" s="132">
        <v>0.24099999999999999</v>
      </c>
      <c r="K105" s="37">
        <f t="shared" si="18"/>
        <v>47.84</v>
      </c>
      <c r="L105" s="21">
        <v>47840</v>
      </c>
      <c r="M105" s="27">
        <f t="shared" si="19"/>
        <v>2</v>
      </c>
      <c r="N105" s="74" t="s">
        <v>266</v>
      </c>
      <c r="O105" s="53">
        <v>2E-3</v>
      </c>
    </row>
    <row r="106" spans="1:15" ht="18" x14ac:dyDescent="0.25">
      <c r="G106" s="66"/>
      <c r="H106" s="68"/>
      <c r="I106" s="68"/>
      <c r="L106" s="1"/>
    </row>
    <row r="107" spans="1:15" ht="18" x14ac:dyDescent="0.25">
      <c r="L107" s="1"/>
    </row>
    <row r="108" spans="1:15" ht="18" x14ac:dyDescent="0.25">
      <c r="L108" s="1"/>
    </row>
    <row r="109" spans="1:15" ht="18" x14ac:dyDescent="0.25">
      <c r="L109" s="1"/>
    </row>
    <row r="110" spans="1:15" ht="18" x14ac:dyDescent="0.25">
      <c r="L110" s="1"/>
    </row>
    <row r="111" spans="1:15" ht="18" x14ac:dyDescent="0.25">
      <c r="L111" s="1"/>
    </row>
    <row r="112" spans="1:15" ht="18" x14ac:dyDescent="0.25">
      <c r="L112" s="1"/>
    </row>
    <row r="113" spans="12:12" ht="18" x14ac:dyDescent="0.25">
      <c r="L113" s="1"/>
    </row>
    <row r="114" spans="12:12" ht="18" x14ac:dyDescent="0.25">
      <c r="L114" s="1"/>
    </row>
    <row r="115" spans="12:12" ht="18" x14ac:dyDescent="0.25">
      <c r="L115" s="1"/>
    </row>
    <row r="116" spans="12:12" ht="18" x14ac:dyDescent="0.25">
      <c r="L116" s="1"/>
    </row>
    <row r="117" spans="12:12" ht="18" x14ac:dyDescent="0.25">
      <c r="L117" s="1"/>
    </row>
    <row r="118" spans="12:12" ht="18" x14ac:dyDescent="0.25">
      <c r="L118" s="7"/>
    </row>
  </sheetData>
  <mergeCells count="5">
    <mergeCell ref="K2:L2"/>
    <mergeCell ref="A1:F1"/>
    <mergeCell ref="G2:J2"/>
    <mergeCell ref="G1:O1"/>
    <mergeCell ref="M2:O2"/>
  </mergeCells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m.kulikov</dc:creator>
  <cp:lastModifiedBy>Куликов ММ</cp:lastModifiedBy>
  <cp:lastPrinted>2024-03-14T18:04:31Z</cp:lastPrinted>
  <dcterms:created xsi:type="dcterms:W3CDTF">2013-10-22T08:15:47Z</dcterms:created>
  <dcterms:modified xsi:type="dcterms:W3CDTF">2024-03-14T19:40:55Z</dcterms:modified>
</cp:coreProperties>
</file>